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Users\Teletrabajo\Documents\Liberty Seguros\"/>
    </mc:Choice>
  </mc:AlternateContent>
  <workbookProtection workbookAlgorithmName="SHA-512" workbookHashValue="ZLO/DjmtZyNggxl32i0TfZjqXgB8gg0BHpiNev3J7VZdFlMxMfOvZki0osEV58HoO21XUrC51BgtdCScTMgJ6w==" workbookSaltValue="ZTnDUjPVwZUnCZE5tnXKUQ==" workbookSpinCount="100000" lockStructure="1"/>
  <bookViews>
    <workbookView xWindow="0" yWindow="0" windowWidth="20490" windowHeight="5955" firstSheet="1" activeTab="1"/>
  </bookViews>
  <sheets>
    <sheet name="Datos Riesgo" sheetId="7" state="hidden" r:id="rId1"/>
    <sheet name="Coberturas" sheetId="2" r:id="rId2"/>
    <sheet name="Control PDF" sheetId="3" state="hidden" r:id="rId3"/>
    <sheet name="Cotización" sheetId="5" state="veryHidden" r:id="rId4"/>
  </sheets>
  <externalReferences>
    <externalReference r:id="rId5"/>
  </externalReferences>
  <definedNames>
    <definedName name="_xlnm.Print_Area" localSheetId="3">Cotización!$B$1:$H$102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" l="1"/>
  <c r="C14" i="2" s="1"/>
  <c r="C15" i="2" s="1"/>
  <c r="C16" i="2" s="1"/>
  <c r="C2" i="3" l="1"/>
  <c r="B5" i="3" s="1"/>
  <c r="B4" i="3" l="1"/>
  <c r="C19" i="5" l="1"/>
  <c r="C20" i="5"/>
  <c r="G19" i="5"/>
  <c r="C18" i="5"/>
  <c r="G17" i="5"/>
  <c r="C17" i="5"/>
  <c r="G12" i="5"/>
  <c r="D12" i="5"/>
  <c r="D5" i="5"/>
  <c r="D11" i="5" s="1"/>
  <c r="F60" i="5"/>
  <c r="B60" i="5"/>
  <c r="F59" i="5"/>
  <c r="B59" i="5"/>
  <c r="F58" i="5"/>
  <c r="B58" i="5"/>
  <c r="F57" i="5"/>
  <c r="B57" i="5"/>
  <c r="F56" i="5"/>
  <c r="B56" i="5"/>
  <c r="F55" i="5"/>
  <c r="B55" i="5"/>
  <c r="F54" i="5"/>
  <c r="B54" i="5"/>
  <c r="F53" i="5"/>
  <c r="B53" i="5"/>
  <c r="F52" i="5"/>
  <c r="B52" i="5"/>
  <c r="F51" i="5"/>
  <c r="B51" i="5"/>
  <c r="F46" i="5"/>
  <c r="F44" i="5"/>
  <c r="F43" i="5"/>
  <c r="B31" i="5"/>
  <c r="B22" i="5"/>
  <c r="C3" i="5"/>
  <c r="E1" i="5"/>
  <c r="D23" i="3"/>
  <c r="D25" i="3" s="1"/>
  <c r="D26" i="3" s="1"/>
  <c r="E6" i="3"/>
  <c r="B9" i="3"/>
  <c r="D9" i="3" s="1"/>
  <c r="K25" i="5"/>
  <c r="G25" i="5" s="1"/>
  <c r="B25" i="5" l="1"/>
  <c r="K30" i="5"/>
  <c r="K26" i="5"/>
  <c r="B6" i="3"/>
  <c r="B8" i="3"/>
  <c r="D5" i="3"/>
  <c r="D4" i="3"/>
  <c r="D6" i="3"/>
  <c r="B15" i="3" l="1"/>
  <c r="K36" i="5" s="1"/>
  <c r="B36" i="5" s="1"/>
  <c r="B13" i="3"/>
  <c r="K29" i="5"/>
  <c r="K31" i="5" s="1"/>
  <c r="B28" i="5" s="1"/>
  <c r="B26" i="5"/>
  <c r="G26" i="5"/>
  <c r="G30" i="5"/>
  <c r="B30" i="5"/>
  <c r="B16" i="3"/>
  <c r="D16" i="3" s="1"/>
  <c r="B17" i="3"/>
  <c r="K27" i="5"/>
  <c r="B24" i="5" s="1"/>
  <c r="B12" i="3"/>
  <c r="D8" i="3"/>
  <c r="D15" i="3" l="1"/>
  <c r="B29" i="5"/>
  <c r="G36" i="5"/>
  <c r="G29" i="5"/>
  <c r="K33" i="5"/>
  <c r="G33" i="5" s="1"/>
  <c r="D12" i="3"/>
  <c r="K37" i="5"/>
  <c r="D17" i="3"/>
  <c r="K38" i="5"/>
  <c r="D13" i="3"/>
  <c r="K34" i="5"/>
  <c r="B33" i="5" l="1"/>
  <c r="K35" i="5"/>
  <c r="B32" i="5" s="1"/>
  <c r="G34" i="5"/>
  <c r="B34" i="5"/>
  <c r="G37" i="5"/>
  <c r="B37" i="5"/>
  <c r="B38" i="5"/>
  <c r="G38" i="5"/>
  <c r="D18" i="3"/>
  <c r="B19" i="3" l="1"/>
  <c r="G43" i="5" s="1"/>
  <c r="D20" i="3"/>
  <c r="D21" i="3" s="1"/>
  <c r="B20" i="3" s="1"/>
  <c r="B21" i="3" l="1"/>
  <c r="G44" i="5"/>
  <c r="B23" i="3" l="1"/>
  <c r="G47" i="5" s="1"/>
  <c r="G46" i="5"/>
</calcChain>
</file>

<file path=xl/sharedStrings.xml><?xml version="1.0" encoding="utf-8"?>
<sst xmlns="http://schemas.openxmlformats.org/spreadsheetml/2006/main" count="196" uniqueCount="164">
  <si>
    <t>Todos los campos son obligatorios</t>
  </si>
  <si>
    <t>Tablas</t>
  </si>
  <si>
    <t>DEPARTAMENTO</t>
  </si>
  <si>
    <t>Tipo de vivienda</t>
  </si>
  <si>
    <t>Tipo de construcción</t>
  </si>
  <si>
    <t>Antigüedad de la construcción</t>
  </si>
  <si>
    <t>Datos principales</t>
  </si>
  <si>
    <t>AMAZONAS</t>
  </si>
  <si>
    <t>Nombre del Asegurado</t>
  </si>
  <si>
    <t>CEDULA</t>
  </si>
  <si>
    <t>ANTIOQUIA</t>
  </si>
  <si>
    <t>CASA</t>
  </si>
  <si>
    <t>CONCRETO REFORZADO</t>
  </si>
  <si>
    <t>Antes de 1963</t>
  </si>
  <si>
    <t>Tipo de documento</t>
  </si>
  <si>
    <t>NIT</t>
  </si>
  <si>
    <t>ARAUCA</t>
  </si>
  <si>
    <t>APARTAMENTO</t>
  </si>
  <si>
    <t>MAMPOSTERÍA</t>
  </si>
  <si>
    <t>1963-1977</t>
  </si>
  <si>
    <t>Número de documento</t>
  </si>
  <si>
    <t>ATLANTICO</t>
  </si>
  <si>
    <t>ACERO</t>
  </si>
  <si>
    <t>1978-1984</t>
  </si>
  <si>
    <t>AGENCIA DE SEGUROS SECTOR ENERGETICO LTDA</t>
  </si>
  <si>
    <t>BOGOTA</t>
  </si>
  <si>
    <t>MADERA</t>
  </si>
  <si>
    <t>1985-1997</t>
  </si>
  <si>
    <t>BOLIVAR</t>
  </si>
  <si>
    <t>1998-2010</t>
  </si>
  <si>
    <t>BOYACA</t>
  </si>
  <si>
    <t>2011 en adelante</t>
  </si>
  <si>
    <t>Departamento</t>
  </si>
  <si>
    <t>CALDAS</t>
  </si>
  <si>
    <t>Ciudad</t>
  </si>
  <si>
    <t>CAQUETA</t>
  </si>
  <si>
    <t>Dirección</t>
  </si>
  <si>
    <t>CASANARE</t>
  </si>
  <si>
    <t>CAUCA</t>
  </si>
  <si>
    <t>CESAR</t>
  </si>
  <si>
    <t>CHOCO</t>
  </si>
  <si>
    <t>CORDOBA</t>
  </si>
  <si>
    <t>Siguiente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</si>
  <si>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</si>
  <si>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</si>
  <si>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</si>
  <si>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</si>
  <si>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</si>
  <si>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</si>
  <si>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</si>
  <si>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</si>
  <si>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</si>
  <si>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</si>
  <si>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</si>
  <si>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</si>
  <si>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</si>
  <si>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</si>
  <si>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</si>
  <si>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</si>
  <si>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</si>
  <si>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</si>
  <si>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</si>
  <si>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AMPAROS A CONTRATAR</t>
  </si>
  <si>
    <t>INFORMACION GENERAL</t>
  </si>
  <si>
    <t>Valor asegurado para edificio</t>
  </si>
  <si>
    <t>Valor asegurado para contenido</t>
  </si>
  <si>
    <t>Amparos adicionales</t>
  </si>
  <si>
    <t>Sustracción con y sin violencia</t>
  </si>
  <si>
    <t>Daños en Equipos Eléctricos y Electrónicos</t>
  </si>
  <si>
    <r>
      <rPr>
        <b/>
        <sz val="11"/>
        <rFont val="Arial"/>
        <family val="2"/>
      </rPr>
      <t>Todo Riesgo:</t>
    </r>
    <r>
      <rPr>
        <sz val="11"/>
        <rFont val="Arial"/>
        <family val="2"/>
      </rPr>
      <t xml:space="preserve"> Amparo dentro y fuera de la vivienda </t>
    </r>
  </si>
  <si>
    <t>Celulares</t>
  </si>
  <si>
    <t>Responsabilidad Civil Extracontractual Familiar</t>
  </si>
  <si>
    <t>Accidentes Personales</t>
  </si>
  <si>
    <t>Asistencia domiciliaria</t>
  </si>
  <si>
    <t>PRIMA NETA ANUAL</t>
  </si>
  <si>
    <t>IVA</t>
  </si>
  <si>
    <t>PRIMA TOTAL ANUAL</t>
  </si>
  <si>
    <t>PRIMA A PRORRATA</t>
  </si>
  <si>
    <t>Incendio, Peligros Aliados y Terremoto</t>
  </si>
  <si>
    <t>Prima</t>
  </si>
  <si>
    <t>Tasa</t>
  </si>
  <si>
    <t>Incluida</t>
  </si>
  <si>
    <t>No Incluida</t>
  </si>
  <si>
    <t>Equipos moviles, portatiles y joyas (excluye celulares)</t>
  </si>
  <si>
    <t>Fecha</t>
  </si>
  <si>
    <t>Validez</t>
  </si>
  <si>
    <t>30 días</t>
  </si>
  <si>
    <t>Estimado señor(a)</t>
  </si>
  <si>
    <t>Sabemos que quieres cuidar el lugar donde día a día construyes tus mejores recuerdos, por eso Liberty Seguros te ofrece una protección integral para tu hogar.
A continuación, encontrará la propuesta de seguro de su hogar, la descripción de las coberturas y de los beneficios que Liberty ofrece para usted.</t>
  </si>
  <si>
    <t>Nombre Asegurado:</t>
  </si>
  <si>
    <t>Tipo Documento:</t>
  </si>
  <si>
    <t>Número Doc:</t>
  </si>
  <si>
    <t>Intermediario:</t>
  </si>
  <si>
    <t>RIESGO</t>
  </si>
  <si>
    <t>Departamento:</t>
  </si>
  <si>
    <t>Ciudad:</t>
  </si>
  <si>
    <t>Tipo vivienda</t>
  </si>
  <si>
    <t>Construcción:</t>
  </si>
  <si>
    <t>Antigüedad</t>
  </si>
  <si>
    <t>VALORES ASEGURADOS</t>
  </si>
  <si>
    <t xml:space="preserve">Todo Riesgo: Amparo dentro y fuera de la vivienda </t>
  </si>
  <si>
    <t>COBERTURAS ADICIONALES DEL AMPARO BÁSICO CON LÍMITE ASEGURADO</t>
  </si>
  <si>
    <t>COBERTURAS</t>
  </si>
  <si>
    <t>DEDUCIBLES</t>
  </si>
  <si>
    <t>Huelga, Motín, Asonada, Conmoción Civil o Popular y Actos Mal Intencionados de Terceros</t>
  </si>
  <si>
    <t>5% de la pérdida, mínimo 1 SMMLV</t>
  </si>
  <si>
    <t>Terremoto, Temblor o Erupción Volcánica</t>
  </si>
  <si>
    <t>3% del Valor Asegurable, mínimo 3 SMMLV</t>
  </si>
  <si>
    <t>10% de la pérdida, mínimo 1 SMMLV</t>
  </si>
  <si>
    <t>Todo Riesgo</t>
  </si>
  <si>
    <t>15% de la pérdida, mínimo 1 SMMLV</t>
  </si>
  <si>
    <t>NUESTRO DIFERENCIAL</t>
  </si>
  <si>
    <t>- No hay aplicación de infraseguro</t>
  </si>
  <si>
    <t>- Para todas las coberturas excepto Todo Riesgo, debera relacionarse en la poliza, el contenido fijo con valor individual superior a quince (15) SMMLV.</t>
  </si>
  <si>
    <t>- Se puede asegurar hasta por el valor comercial del inmueble</t>
  </si>
  <si>
    <t>- No hay prima mínima.</t>
  </si>
  <si>
    <t>- Definimos siniestros de menor cuantía a través de una video llamada, la cual agendamos con el Asegurado, y definimos el siniestro de manera inmediata, sin necesidad de entrega de documentos.</t>
  </si>
  <si>
    <t>- Tan pronto definimos el siniestro, el pago de la indemnización se procesa en un máximo de 48 horas</t>
  </si>
  <si>
    <t>- Índice Variable solo para el inmueble: 10%</t>
  </si>
  <si>
    <t>- Se debe relacionar los contendidos en la cobertura de Todo Riesgo cuyo valor individual sea superior a $5.000.000</t>
  </si>
  <si>
    <t>- Se debe relacionar los celulares, con marca, modelo y numero de IMEI</t>
  </si>
  <si>
    <t>BENEFICIOS ESPECIALES ASISTENCIA AL HOGAR</t>
  </si>
  <si>
    <t>Tenemos un alto nivel de atención de siniestros, tanto en tiempo como en calidad. En caso de siniestro, nuestros numeros estan disponibles las 24 horas y donde recibirá la orientación adecuada según el tipo de siniestro.</t>
  </si>
  <si>
    <t xml:space="preserve">COBERTURA </t>
  </si>
  <si>
    <t xml:space="preserve">SUB-LÍMITE </t>
  </si>
  <si>
    <t xml:space="preserve">Plomería, Secado de Alfombras, Electricidad, Cerrajería </t>
  </si>
  <si>
    <t xml:space="preserve">30 SMDLV por evento </t>
  </si>
  <si>
    <t xml:space="preserve">Reemplazo de Vidrios </t>
  </si>
  <si>
    <t xml:space="preserve">Celaduría </t>
  </si>
  <si>
    <t xml:space="preserve">40 SMDLV por vigencia anual </t>
  </si>
  <si>
    <t>Gastos por inhabitabilidad del inmueble asegurado</t>
  </si>
  <si>
    <t>13 SMDLV máximo 4 habitantes permanentes</t>
  </si>
  <si>
    <t xml:space="preserve">Interrupción de Viaje </t>
  </si>
  <si>
    <t xml:space="preserve">600 SMDLV por evento </t>
  </si>
  <si>
    <t>Gastos por Mudanza en caso de siniestro</t>
  </si>
  <si>
    <t xml:space="preserve">40 SMDLV Por evento </t>
  </si>
  <si>
    <t xml:space="preserve">Gastos de alquiler de TV-Video Reproductor </t>
  </si>
  <si>
    <t xml:space="preserve">Máximo 5 días </t>
  </si>
  <si>
    <t>Transmisión Mensajes Urgentes</t>
  </si>
  <si>
    <t>Líneas de Atención</t>
  </si>
  <si>
    <t>El asegurado debe comunicarse con la Línea de Asistencia Liberty:</t>
  </si>
  <si>
    <t>Línea Nacional: 01 8000 113 390</t>
  </si>
  <si>
    <t>Desde Bogotá: 307 70 50</t>
  </si>
  <si>
    <t>Móvil: # 224</t>
  </si>
  <si>
    <r>
      <rPr>
        <b/>
        <sz val="12"/>
        <color rgb="FF000000"/>
        <rFont val="Calibri"/>
        <family val="2"/>
        <scheme val="minor"/>
      </rPr>
      <t>Correo Electrónico:</t>
    </r>
    <r>
      <rPr>
        <sz val="12"/>
        <color rgb="FF000000"/>
        <rFont val="Calibri"/>
        <family val="2"/>
        <scheme val="minor"/>
      </rPr>
      <t xml:space="preserve"> atencion.cliente@libertyseguros.co</t>
    </r>
  </si>
  <si>
    <t>DANNY ALEJANDRO HERNANDEZ OSORIO</t>
  </si>
  <si>
    <t>BARRANCABERMEJA</t>
  </si>
  <si>
    <t>CL 10 # 20-61 Apto 301</t>
  </si>
  <si>
    <t>VALORES A ASEGURAR</t>
  </si>
  <si>
    <t>Tipo de movimiento:</t>
  </si>
  <si>
    <t>Cotización Nueva</t>
  </si>
  <si>
    <t>Valor asegurado Inmueble</t>
  </si>
  <si>
    <t>Tasas</t>
  </si>
  <si>
    <t>Si</t>
  </si>
  <si>
    <t>Contratado</t>
  </si>
  <si>
    <t xml:space="preserve">Vr Asegurado </t>
  </si>
  <si>
    <t>Número de pisos</t>
  </si>
  <si>
    <t>Actividad</t>
  </si>
  <si>
    <t xml:space="preserve"> Licitación Incendio y Terremoto BANCO DAVIVIENDA</t>
  </si>
  <si>
    <t>Datos del inmueble</t>
  </si>
  <si>
    <t>Incendio y Terremoto</t>
  </si>
  <si>
    <t>PRIMA TOTAL ANUAL (Incluido IVA)</t>
  </si>
  <si>
    <t>PRIMA NETA MENSUAL (Incluido IVA)</t>
  </si>
  <si>
    <t>Máx $ 12.000.000.000 (Incluido mejoras locativas)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</si>
</sst>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_-;\-* #,##0.0_-;_-* &quot;-&quot;_-;_-@_-"/>
    <numFmt numFmtId="167" formatCode="_ &quot;$&quot;* #,##0.00_ ;_ &quot;$&quot;* \-#,##0.00_ ;_ &quot;$&quot;* &quot;-&quot;??_ ;_ @_ "/>
    <numFmt numFmtId="168" formatCode="&quot;$&quot;#,##0"/>
    <numFmt numFmtId="169" formatCode="#,##0_ ;\-#,##0\ "/>
    <numFmt numFmtId="170" formatCode="_-[$$-240A]\ * #,##0_-;\-[$$-240A]\ * #,##0_-;_-[$$-240A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206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4"/>
      <color rgb="FF002060"/>
      <name val="Arial"/>
      <family val="2"/>
    </font>
    <font>
      <b/>
      <sz val="11"/>
      <color rgb="FF00206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D5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7">
    <xf numFmtId="0" fontId="0" fillId="0" borderId="0" xfId="0"/>
    <xf numFmtId="0" fontId="2" fillId="2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Protection="1">
      <protection hidden="1"/>
    </xf>
    <xf numFmtId="0" fontId="4" fillId="3" borderId="0" xfId="0" applyFont="1" applyFill="1" applyAlignment="1" applyProtection="1">
      <alignment horizontal="center"/>
      <protection hidden="1"/>
    </xf>
    <xf numFmtId="41" fontId="3" fillId="3" borderId="0" xfId="2" applyFont="1" applyFill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64" fontId="10" fillId="3" borderId="1" xfId="0" applyNumberFormat="1" applyFont="1" applyFill="1" applyBorder="1" applyAlignment="1" applyProtection="1">
      <alignment horizontal="center"/>
      <protection hidden="1"/>
    </xf>
    <xf numFmtId="164" fontId="11" fillId="3" borderId="1" xfId="0" applyNumberFormat="1" applyFont="1" applyFill="1" applyBorder="1" applyAlignment="1" applyProtection="1">
      <alignment horizontal="center"/>
      <protection hidden="1"/>
    </xf>
    <xf numFmtId="3" fontId="3" fillId="6" borderId="1" xfId="2" applyNumberFormat="1" applyFont="1" applyFill="1" applyBorder="1" applyAlignment="1" applyProtection="1">
      <alignment horizontal="center" vertical="center"/>
      <protection locked="0"/>
    </xf>
    <xf numFmtId="164" fontId="12" fillId="5" borderId="1" xfId="1" applyNumberFormat="1" applyFont="1" applyFill="1" applyBorder="1" applyAlignment="1" applyProtection="1">
      <alignment horizontal="center" vertical="center"/>
      <protection hidden="1"/>
    </xf>
    <xf numFmtId="14" fontId="3" fillId="3" borderId="0" xfId="0" applyNumberFormat="1" applyFont="1" applyFill="1" applyProtection="1"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4" fillId="3" borderId="0" xfId="0" applyFont="1" applyFill="1" applyBorder="1" applyAlignment="1" applyProtection="1">
      <alignment horizontal="center"/>
      <protection hidden="1"/>
    </xf>
    <xf numFmtId="0" fontId="3" fillId="3" borderId="0" xfId="0" applyNumberFormat="1" applyFont="1" applyFill="1" applyProtection="1">
      <protection hidden="1"/>
    </xf>
    <xf numFmtId="0" fontId="3" fillId="3" borderId="0" xfId="0" applyFont="1" applyFill="1" applyAlignment="1" applyProtection="1">
      <alignment horizontal="right"/>
      <protection hidden="1"/>
    </xf>
    <xf numFmtId="0" fontId="3" fillId="3" borderId="0" xfId="0" applyFont="1" applyFill="1" applyAlignment="1" applyProtection="1">
      <protection hidden="1"/>
    </xf>
    <xf numFmtId="0" fontId="3" fillId="3" borderId="0" xfId="0" applyFont="1" applyFill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protection hidden="1"/>
    </xf>
    <xf numFmtId="0" fontId="4" fillId="3" borderId="0" xfId="0" applyFont="1" applyFill="1" applyBorder="1" applyAlignment="1" applyProtection="1">
      <protection hidden="1"/>
    </xf>
    <xf numFmtId="42" fontId="4" fillId="3" borderId="0" xfId="0" applyNumberFormat="1" applyFont="1" applyFill="1" applyBorder="1" applyAlignment="1" applyProtection="1">
      <alignment horizontal="center"/>
      <protection hidden="1"/>
    </xf>
    <xf numFmtId="42" fontId="4" fillId="3" borderId="3" xfId="0" applyNumberFormat="1" applyFont="1" applyFill="1" applyBorder="1" applyAlignment="1" applyProtection="1">
      <protection hidden="1"/>
    </xf>
    <xf numFmtId="0" fontId="4" fillId="3" borderId="0" xfId="0" applyFont="1" applyFill="1" applyAlignment="1" applyProtection="1">
      <alignment vertical="center"/>
      <protection hidden="1"/>
    </xf>
    <xf numFmtId="41" fontId="7" fillId="3" borderId="0" xfId="0" applyNumberFormat="1" applyFont="1" applyFill="1" applyAlignment="1" applyProtection="1">
      <alignment horizontal="center" vertical="center"/>
      <protection hidden="1"/>
    </xf>
    <xf numFmtId="168" fontId="9" fillId="3" borderId="0" xfId="4" applyNumberFormat="1" applyFont="1" applyFill="1" applyBorder="1" applyAlignment="1" applyProtection="1">
      <alignment horizontal="center" vertical="center" wrapText="1"/>
      <protection hidden="1"/>
    </xf>
    <xf numFmtId="169" fontId="3" fillId="3" borderId="0" xfId="2" applyNumberFormat="1" applyFont="1" applyFill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 indent="1"/>
      <protection hidden="1"/>
    </xf>
    <xf numFmtId="42" fontId="3" fillId="3" borderId="0" xfId="3" applyFont="1" applyFill="1" applyAlignment="1" applyProtection="1">
      <alignment horizontal="center" vertical="center"/>
      <protection hidden="1"/>
    </xf>
    <xf numFmtId="42" fontId="6" fillId="3" borderId="0" xfId="3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horizontal="left" indent="2"/>
      <protection hidden="1"/>
    </xf>
    <xf numFmtId="0" fontId="4" fillId="3" borderId="0" xfId="0" applyFont="1" applyFill="1" applyAlignment="1" applyProtection="1">
      <alignment horizontal="left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5" fillId="3" borderId="0" xfId="0" applyFont="1" applyFill="1" applyAlignment="1" applyProtection="1">
      <alignment horizontal="left" vertical="center" wrapText="1" indent="2"/>
      <protection hidden="1"/>
    </xf>
    <xf numFmtId="169" fontId="6" fillId="3" borderId="0" xfId="2" applyNumberFormat="1" applyFont="1" applyFill="1" applyAlignment="1" applyProtection="1">
      <alignment horizontal="center"/>
      <protection hidden="1"/>
    </xf>
    <xf numFmtId="169" fontId="6" fillId="3" borderId="0" xfId="2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Protection="1">
      <protection hidden="1"/>
    </xf>
    <xf numFmtId="10" fontId="7" fillId="3" borderId="0" xfId="0" applyNumberFormat="1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68" fontId="6" fillId="3" borderId="0" xfId="4" applyNumberFormat="1" applyFont="1" applyFill="1" applyBorder="1" applyAlignment="1" applyProtection="1">
      <alignment horizontal="center"/>
      <protection hidden="1"/>
    </xf>
    <xf numFmtId="168" fontId="6" fillId="3" borderId="0" xfId="4" applyNumberFormat="1" applyFont="1" applyFill="1" applyBorder="1" applyAlignment="1" applyProtection="1">
      <alignment horizontal="center" vertical="center"/>
      <protection hidden="1"/>
    </xf>
    <xf numFmtId="169" fontId="3" fillId="3" borderId="0" xfId="2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Border="1" applyProtection="1">
      <protection hidden="1"/>
    </xf>
    <xf numFmtId="0" fontId="3" fillId="3" borderId="0" xfId="0" applyFont="1" applyFill="1" applyAlignment="1" applyProtection="1">
      <alignment horizontal="left" vertical="center" wrapText="1" indent="1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6" fillId="3" borderId="0" xfId="0" applyFont="1" applyFill="1" applyAlignment="1" applyProtection="1">
      <alignment horizontal="left" indent="1"/>
      <protection hidden="1"/>
    </xf>
    <xf numFmtId="0" fontId="6" fillId="3" borderId="0" xfId="0" applyFont="1" applyFill="1" applyProtection="1">
      <protection hidden="1"/>
    </xf>
    <xf numFmtId="0" fontId="6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Alignment="1" applyProtection="1">
      <alignment horizontal="justify" wrapText="1"/>
      <protection hidden="1"/>
    </xf>
    <xf numFmtId="0" fontId="3" fillId="3" borderId="0" xfId="0" applyFont="1" applyFill="1" applyAlignment="1" applyProtection="1">
      <alignment horizontal="justify" vertical="justify" wrapText="1"/>
      <protection hidden="1"/>
    </xf>
    <xf numFmtId="0" fontId="3" fillId="3" borderId="0" xfId="0" quotePrefix="1" applyFont="1" applyFill="1" applyProtection="1">
      <protection hidden="1"/>
    </xf>
    <xf numFmtId="0" fontId="3" fillId="3" borderId="0" xfId="0" applyFont="1" applyFill="1" applyBorder="1" applyAlignment="1" applyProtection="1">
      <alignment horizontal="justify" vertical="justify" wrapText="1"/>
      <protection hidden="1"/>
    </xf>
    <xf numFmtId="0" fontId="3" fillId="3" borderId="0" xfId="0" quotePrefix="1" applyFont="1" applyFill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horizontal="justify" vertical="justify"/>
      <protection hidden="1"/>
    </xf>
    <xf numFmtId="0" fontId="3" fillId="3" borderId="0" xfId="0" applyFont="1" applyFill="1" applyAlignment="1" applyProtection="1">
      <alignment horizontal="justify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3" fillId="3" borderId="0" xfId="0" applyFont="1" applyFill="1" applyAlignment="1" applyProtection="1">
      <alignment wrapText="1"/>
      <protection hidden="1"/>
    </xf>
    <xf numFmtId="3" fontId="3" fillId="3" borderId="0" xfId="0" applyNumberFormat="1" applyFont="1" applyFill="1" applyAlignment="1" applyProtection="1">
      <protection hidden="1"/>
    </xf>
    <xf numFmtId="42" fontId="3" fillId="3" borderId="0" xfId="3" applyFont="1" applyFill="1" applyAlignment="1" applyProtection="1">
      <alignment horizontal="left" vertical="center"/>
      <protection hidden="1"/>
    </xf>
    <xf numFmtId="42" fontId="3" fillId="3" borderId="0" xfId="0" applyNumberFormat="1" applyFont="1" applyFill="1" applyAlignment="1" applyProtection="1">
      <alignment horizontal="left"/>
      <protection hidden="1"/>
    </xf>
    <xf numFmtId="1" fontId="3" fillId="3" borderId="0" xfId="0" applyNumberFormat="1" applyFont="1" applyFill="1" applyAlignment="1" applyProtection="1">
      <alignment horizontal="left"/>
      <protection hidden="1"/>
    </xf>
    <xf numFmtId="3" fontId="3" fillId="3" borderId="0" xfId="0" applyNumberFormat="1" applyFont="1" applyFill="1" applyProtection="1">
      <protection hidden="1"/>
    </xf>
    <xf numFmtId="0" fontId="0" fillId="0" borderId="0" xfId="0" applyProtection="1">
      <protection hidden="1"/>
    </xf>
    <xf numFmtId="42" fontId="4" fillId="3" borderId="0" xfId="3" applyFont="1" applyFill="1" applyAlignment="1" applyProtection="1">
      <alignment horizontal="center" vertical="center"/>
      <protection hidden="1"/>
    </xf>
    <xf numFmtId="42" fontId="7" fillId="3" borderId="0" xfId="3" applyFont="1" applyFill="1" applyAlignment="1" applyProtection="1">
      <alignment horizontal="center" vertical="center" wrapText="1"/>
      <protection hidden="1"/>
    </xf>
    <xf numFmtId="0" fontId="4" fillId="7" borderId="0" xfId="0" applyFont="1" applyFill="1" applyAlignment="1" applyProtection="1">
      <alignment horizontal="center" vertical="center"/>
      <protection hidden="1"/>
    </xf>
    <xf numFmtId="3" fontId="3" fillId="6" borderId="1" xfId="2" applyNumberFormat="1" applyFont="1" applyFill="1" applyBorder="1" applyAlignment="1" applyProtection="1">
      <alignment horizontal="center" vertical="center"/>
      <protection hidden="1"/>
    </xf>
    <xf numFmtId="164" fontId="3" fillId="8" borderId="0" xfId="0" applyNumberFormat="1" applyFont="1" applyFill="1" applyAlignment="1" applyProtection="1">
      <alignment horizontal="center" vertical="center"/>
      <protection hidden="1"/>
    </xf>
    <xf numFmtId="43" fontId="3" fillId="8" borderId="0" xfId="0" applyNumberFormat="1" applyFont="1" applyFill="1" applyAlignment="1" applyProtection="1">
      <alignment horizontal="center" vertical="center"/>
      <protection hidden="1"/>
    </xf>
    <xf numFmtId="41" fontId="3" fillId="3" borderId="0" xfId="2" applyFont="1" applyFill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165" fontId="3" fillId="0" borderId="0" xfId="0" applyNumberFormat="1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 wrapText="1"/>
      <protection hidden="1"/>
    </xf>
    <xf numFmtId="164" fontId="3" fillId="7" borderId="0" xfId="0" applyNumberFormat="1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vertical="center" wrapText="1" indent="1"/>
      <protection hidden="1"/>
    </xf>
    <xf numFmtId="41" fontId="3" fillId="0" borderId="0" xfId="2" applyFont="1" applyFill="1" applyBorder="1" applyAlignment="1" applyProtection="1">
      <alignment horizontal="center" vertical="center"/>
      <protection hidden="1"/>
    </xf>
    <xf numFmtId="43" fontId="3" fillId="3" borderId="0" xfId="0" applyNumberFormat="1" applyFont="1" applyFill="1" applyAlignment="1" applyProtection="1">
      <alignment horizontal="center" vertical="center"/>
      <protection hidden="1"/>
    </xf>
    <xf numFmtId="43" fontId="12" fillId="5" borderId="1" xfId="1" applyFont="1" applyFill="1" applyBorder="1" applyAlignment="1" applyProtection="1">
      <alignment vertical="center"/>
      <protection hidden="1"/>
    </xf>
    <xf numFmtId="43" fontId="3" fillId="3" borderId="1" xfId="0" applyNumberFormat="1" applyFont="1" applyFill="1" applyBorder="1" applyAlignment="1" applyProtection="1">
      <alignment horizontal="center" vertical="center"/>
      <protection hidden="1"/>
    </xf>
    <xf numFmtId="10" fontId="9" fillId="3" borderId="1" xfId="0" applyNumberFormat="1" applyFont="1" applyFill="1" applyBorder="1" applyProtection="1">
      <protection hidden="1"/>
    </xf>
    <xf numFmtId="43" fontId="3" fillId="3" borderId="0" xfId="0" applyNumberFormat="1" applyFont="1" applyFill="1" applyBorder="1" applyAlignment="1" applyProtection="1">
      <alignment horizontal="center" vertical="center"/>
      <protection hidden="1"/>
    </xf>
    <xf numFmtId="10" fontId="11" fillId="3" borderId="1" xfId="0" applyNumberFormat="1" applyFont="1" applyFill="1" applyBorder="1" applyProtection="1">
      <protection hidden="1"/>
    </xf>
    <xf numFmtId="166" fontId="3" fillId="3" borderId="0" xfId="0" applyNumberFormat="1" applyFont="1" applyFill="1" applyAlignment="1" applyProtection="1">
      <alignment horizontal="center" vertical="center"/>
      <protection hidden="1"/>
    </xf>
    <xf numFmtId="14" fontId="3" fillId="3" borderId="0" xfId="0" applyNumberFormat="1" applyFont="1" applyFill="1" applyAlignment="1" applyProtection="1">
      <alignment horizontal="center" vertical="center"/>
      <protection hidden="1"/>
    </xf>
    <xf numFmtId="0" fontId="3" fillId="3" borderId="0" xfId="0" applyNumberFormat="1" applyFont="1" applyFill="1" applyAlignment="1" applyProtection="1">
      <alignment vertical="center"/>
      <protection hidden="1"/>
    </xf>
    <xf numFmtId="42" fontId="7" fillId="3" borderId="0" xfId="3" applyFont="1" applyFill="1" applyAlignment="1" applyProtection="1">
      <alignment horizontal="center" vertical="center"/>
      <protection hidden="1"/>
    </xf>
    <xf numFmtId="0" fontId="0" fillId="0" borderId="0" xfId="0" applyAlignment="1"/>
    <xf numFmtId="0" fontId="2" fillId="2" borderId="0" xfId="0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Protection="1">
      <protection hidden="1"/>
    </xf>
    <xf numFmtId="41" fontId="3" fillId="3" borderId="0" xfId="0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3" fillId="4" borderId="1" xfId="0" applyFont="1" applyFill="1" applyBorder="1" applyProtection="1">
      <protection locked="0" hidden="1"/>
    </xf>
    <xf numFmtId="3" fontId="3" fillId="4" borderId="1" xfId="2" applyNumberFormat="1" applyFont="1" applyFill="1" applyBorder="1" applyAlignment="1" applyProtection="1">
      <alignment horizontal="left"/>
      <protection locked="0" hidden="1"/>
    </xf>
    <xf numFmtId="0" fontId="6" fillId="4" borderId="1" xfId="0" applyFont="1" applyFill="1" applyBorder="1" applyProtection="1">
      <protection locked="0"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18" fillId="5" borderId="0" xfId="0" applyFont="1" applyFill="1" applyAlignment="1" applyProtection="1">
      <alignment horizontal="center" vertical="center"/>
      <protection hidden="1"/>
    </xf>
    <xf numFmtId="42" fontId="4" fillId="3" borderId="0" xfId="3" applyFont="1" applyFill="1" applyAlignment="1" applyProtection="1">
      <alignment horizontal="left" vertical="center"/>
      <protection hidden="1"/>
    </xf>
    <xf numFmtId="41" fontId="3" fillId="9" borderId="1" xfId="2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170" fontId="3" fillId="0" borderId="0" xfId="0" applyNumberFormat="1" applyFont="1" applyFill="1" applyAlignment="1" applyProtection="1">
      <alignment horizontal="left" indent="1"/>
      <protection hidden="1"/>
    </xf>
    <xf numFmtId="0" fontId="3" fillId="4" borderId="1" xfId="0" applyFont="1" applyFill="1" applyBorder="1" applyAlignment="1" applyProtection="1">
      <alignment horizontal="left"/>
      <protection locked="0" hidden="1"/>
    </xf>
    <xf numFmtId="164" fontId="0" fillId="0" borderId="0" xfId="0" applyNumberFormat="1" applyProtection="1">
      <protection hidden="1"/>
    </xf>
    <xf numFmtId="0" fontId="17" fillId="5" borderId="0" xfId="5" applyFont="1" applyFill="1" applyAlignment="1" applyProtection="1">
      <alignment horizontal="center" vertical="center" wrapText="1"/>
      <protection locked="0"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3" fillId="3" borderId="0" xfId="0" applyFont="1" applyFill="1" applyAlignment="1" applyProtection="1">
      <alignment horizontal="justify" vertical="justify" wrapText="1"/>
      <protection hidden="1"/>
    </xf>
    <xf numFmtId="0" fontId="3" fillId="3" borderId="0" xfId="0" applyFont="1" applyFill="1" applyAlignment="1" applyProtection="1">
      <alignment horizontal="justify" vertical="justify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 indent="2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 vertical="center" wrapText="1" indent="1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3" fillId="3" borderId="0" xfId="0" quotePrefix="1" applyFont="1" applyFill="1" applyAlignment="1" applyProtection="1">
      <alignment horizontal="justify" vertical="center" wrapText="1"/>
      <protection hidden="1"/>
    </xf>
    <xf numFmtId="0" fontId="6" fillId="3" borderId="0" xfId="0" applyFont="1" applyFill="1" applyAlignment="1" applyProtection="1">
      <alignment horizontal="left" vertical="center" wrapText="1" indent="1"/>
      <protection hidden="1"/>
    </xf>
    <xf numFmtId="0" fontId="3" fillId="3" borderId="0" xfId="0" quotePrefix="1" applyFont="1" applyFill="1" applyAlignment="1" applyProtection="1">
      <alignment horizontal="left" wrapText="1"/>
      <protection hidden="1"/>
    </xf>
    <xf numFmtId="0" fontId="3" fillId="3" borderId="0" xfId="0" applyFont="1" applyFill="1" applyAlignment="1" applyProtection="1">
      <alignment horizontal="left" wrapText="1"/>
      <protection hidden="1"/>
    </xf>
    <xf numFmtId="0" fontId="3" fillId="3" borderId="0" xfId="0" quotePrefix="1" applyFont="1" applyFill="1" applyAlignment="1" applyProtection="1">
      <alignment horizontal="left" vertical="center" wrapText="1"/>
      <protection hidden="1"/>
    </xf>
    <xf numFmtId="0" fontId="4" fillId="3" borderId="0" xfId="0" applyFont="1" applyFill="1" applyAlignment="1" applyProtection="1">
      <alignment horizontal="center" vertical="justify" wrapText="1"/>
      <protection hidden="1"/>
    </xf>
    <xf numFmtId="0" fontId="4" fillId="3" borderId="0" xfId="0" applyFont="1" applyFill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</cellXfs>
  <cellStyles count="6">
    <cellStyle name="Hipervínculo" xfId="5" builtinId="8"/>
    <cellStyle name="Millares" xfId="1" builtinId="3"/>
    <cellStyle name="Millares [0]" xfId="2" builtinId="6"/>
    <cellStyle name="Moneda [0]" xfId="3" builtinId="7"/>
    <cellStyle name="Moneda 2" xfId="4"/>
    <cellStyle name="Normal" xfId="0" builtinId="0"/>
  </cellStyles>
  <dxfs count="65"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numFmt numFmtId="0" formatCode="General"/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numFmt numFmtId="0" formatCode="General"/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numFmt numFmtId="0" formatCode="General"/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numFmt numFmtId="0" formatCode="General"/>
      <fill>
        <patternFill patternType="solid"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19051</xdr:rowOff>
    </xdr:from>
    <xdr:to>
      <xdr:col>0</xdr:col>
      <xdr:colOff>1390650</xdr:colOff>
      <xdr:row>0</xdr:row>
      <xdr:rowOff>581025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1"/>
          <a:ext cx="1314450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60324</xdr:colOff>
      <xdr:row>0</xdr:row>
      <xdr:rowOff>38100</xdr:rowOff>
    </xdr:from>
    <xdr:to>
      <xdr:col>1</xdr:col>
      <xdr:colOff>909813</xdr:colOff>
      <xdr:row>0</xdr:row>
      <xdr:rowOff>596900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24" y="38100"/>
          <a:ext cx="1319389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38100</xdr:rowOff>
    </xdr:from>
    <xdr:to>
      <xdr:col>3</xdr:col>
      <xdr:colOff>196014</xdr:colOff>
      <xdr:row>0</xdr:row>
      <xdr:rowOff>704850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"/>
          <a:ext cx="149141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bertymutual-my.sharepoint.com/personal/horleman_mendez_co_libertycolombia_com/Documents/1%20HOGAR/1%20HOGAR%20CO/NEGOCIOS%20COLECTIVOS/CAVIPETROL/Cifras_Cotizadores_Condiciones/Cotizador%20CAVIPETROL%20Feb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del cliente y la vivienda"/>
      <sheetName val="Valores a asegurar"/>
      <sheetName val="Valores a asegurar (2)"/>
      <sheetName val="Cotización"/>
      <sheetName val="Tablas"/>
    </sheetNames>
    <sheetDataSet>
      <sheetData sheetId="0"/>
      <sheetData sheetId="1"/>
      <sheetData sheetId="2">
        <row r="1">
          <cell r="E1" t="str">
            <v>CAVIPETROL                             Liberty Total Home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</row>
        <row r="3">
          <cell r="C3" t="str">
            <v>AMPAROS A CONTRATAR</v>
          </cell>
        </row>
        <row r="10">
          <cell r="C10" t="str">
            <v>Avería de calentadores</v>
          </cell>
          <cell r="E10" t="str">
            <v>2 SMMLV</v>
          </cell>
        </row>
        <row r="11">
          <cell r="C11" t="str">
            <v>Alimentos Refrigerados</v>
          </cell>
          <cell r="E11" t="str">
            <v>1 SMMLV</v>
          </cell>
        </row>
        <row r="12">
          <cell r="C12" t="str">
            <v>Arrendamiento y arrendamientos dejado de percibir</v>
          </cell>
          <cell r="E12" t="str">
            <v>1% mensual del valor asegurado del inmueble máx. 6 meses</v>
          </cell>
        </row>
        <row r="13">
          <cell r="C13" t="str">
            <v>Rotura de vidrios y de porcelana sanitaria y tuberías</v>
          </cell>
          <cell r="E13" t="str">
            <v>5% del valor asegurado del inmueble y contenidos</v>
          </cell>
        </row>
        <row r="14">
          <cell r="C14" t="str">
            <v>Gastos de extinción del siniestro</v>
          </cell>
          <cell r="E14" t="str">
            <v>5% del valor asegurado del inmueble y contenidos</v>
          </cell>
        </row>
        <row r="15">
          <cell r="C15" t="str">
            <v>Remoción de escombros</v>
          </cell>
          <cell r="E15" t="str">
            <v>5% del valor asegurado del inmueble y contenidos</v>
          </cell>
        </row>
        <row r="16">
          <cell r="C16" t="str">
            <v>Honorarios profesionales</v>
          </cell>
          <cell r="E16" t="str">
            <v>5% del valor asegurado del inmueble</v>
          </cell>
        </row>
        <row r="17">
          <cell r="C17" t="str">
            <v>Gastos para la preservación de bienes</v>
          </cell>
          <cell r="E17" t="str">
            <v>5% del valor asegurado del inmueble y contenidos</v>
          </cell>
        </row>
        <row r="18">
          <cell r="C18" t="str">
            <v>Amparo de propiedades de invitados</v>
          </cell>
          <cell r="E18" t="str">
            <v>3 SMMLV</v>
          </cell>
        </row>
        <row r="19">
          <cell r="C19" t="str">
            <v>Gastos de Reposición de documentos</v>
          </cell>
          <cell r="E19" t="str">
            <v xml:space="preserve">5% del valor asegurado de los contenidos máx. 10 SMMLV </v>
          </cell>
        </row>
        <row r="36">
          <cell r="C36" t="str">
            <v>PRIMA NETA ANUAL</v>
          </cell>
        </row>
        <row r="37">
          <cell r="C37" t="str">
            <v>IVA</v>
          </cell>
        </row>
        <row r="38">
          <cell r="C38" t="str">
            <v>PRIMA TOTAL ANUAL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36"/>
  <sheetViews>
    <sheetView showGridLines="0" workbookViewId="0"/>
  </sheetViews>
  <sheetFormatPr baseColWidth="10" defaultColWidth="11.42578125" defaultRowHeight="15" x14ac:dyDescent="0.25"/>
  <cols>
    <col min="1" max="1" width="33.85546875" style="63" bestFit="1" customWidth="1"/>
    <col min="2" max="2" width="33" style="63" customWidth="1"/>
    <col min="3" max="3" width="55.7109375" style="63" bestFit="1" customWidth="1"/>
    <col min="4" max="4" width="38.140625" style="63" bestFit="1" customWidth="1"/>
    <col min="5" max="6" width="11.42578125" style="63"/>
    <col min="7" max="7" width="9.42578125" style="63" hidden="1" customWidth="1"/>
    <col min="8" max="8" width="11.42578125" style="63" hidden="1" customWidth="1"/>
    <col min="9" max="9" width="25.5703125" style="63" hidden="1" customWidth="1"/>
    <col min="10" max="10" width="16.7109375" style="63" hidden="1" customWidth="1"/>
    <col min="11" max="11" width="27.5703125" style="63" hidden="1" customWidth="1"/>
    <col min="12" max="12" width="29.28515625" style="63" hidden="1" customWidth="1"/>
    <col min="13" max="16384" width="11.42578125" style="63"/>
  </cols>
  <sheetData>
    <row r="1" spans="1:12" ht="50.25" customHeight="1" x14ac:dyDescent="0.25">
      <c r="A1" s="1"/>
      <c r="B1" s="90" t="s">
        <v>158</v>
      </c>
      <c r="C1" s="5"/>
      <c r="D1" s="1"/>
      <c r="E1" s="1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3" t="s">
        <v>0</v>
      </c>
      <c r="D2" s="2"/>
      <c r="E2" s="2"/>
      <c r="F2" s="2"/>
      <c r="G2" s="2" t="s">
        <v>1</v>
      </c>
      <c r="H2" s="2"/>
      <c r="I2" s="2" t="s">
        <v>2</v>
      </c>
      <c r="J2" s="2" t="s">
        <v>3</v>
      </c>
      <c r="K2" s="2" t="s">
        <v>4</v>
      </c>
      <c r="L2" s="2" t="s">
        <v>5</v>
      </c>
    </row>
    <row r="3" spans="1:12" x14ac:dyDescent="0.25">
      <c r="A3" s="91" t="s">
        <v>6</v>
      </c>
      <c r="B3" s="2"/>
      <c r="C3" s="2"/>
      <c r="D3" s="2"/>
      <c r="E3" s="2"/>
      <c r="F3" s="2"/>
      <c r="G3" s="2"/>
      <c r="H3" s="2"/>
      <c r="I3" s="2" t="s">
        <v>7</v>
      </c>
      <c r="J3" s="2"/>
      <c r="K3" s="2"/>
      <c r="L3" s="2"/>
    </row>
    <row r="4" spans="1:12" x14ac:dyDescent="0.25">
      <c r="A4" s="2"/>
      <c r="B4" s="2" t="s">
        <v>8</v>
      </c>
      <c r="C4" s="95" t="s">
        <v>145</v>
      </c>
      <c r="D4" s="2"/>
      <c r="E4" s="2"/>
      <c r="F4" s="2"/>
      <c r="G4" s="2" t="s">
        <v>9</v>
      </c>
      <c r="H4" s="2"/>
      <c r="I4" s="2" t="s">
        <v>10</v>
      </c>
      <c r="J4" s="2" t="s">
        <v>11</v>
      </c>
      <c r="K4" s="2" t="s">
        <v>12</v>
      </c>
      <c r="L4" s="2" t="s">
        <v>13</v>
      </c>
    </row>
    <row r="5" spans="1:12" x14ac:dyDescent="0.25">
      <c r="A5" s="2"/>
      <c r="B5" s="2" t="s">
        <v>14</v>
      </c>
      <c r="C5" s="95" t="s">
        <v>15</v>
      </c>
      <c r="D5" s="2"/>
      <c r="E5" s="2"/>
      <c r="F5" s="2"/>
      <c r="G5" s="2" t="s">
        <v>15</v>
      </c>
      <c r="H5" s="2"/>
      <c r="I5" s="2" t="s">
        <v>16</v>
      </c>
      <c r="J5" s="2" t="s">
        <v>17</v>
      </c>
      <c r="K5" s="2" t="s">
        <v>18</v>
      </c>
      <c r="L5" s="2" t="s">
        <v>19</v>
      </c>
    </row>
    <row r="6" spans="1:12" x14ac:dyDescent="0.25">
      <c r="A6" s="2"/>
      <c r="B6" s="2" t="s">
        <v>20</v>
      </c>
      <c r="C6" s="96">
        <v>91517219</v>
      </c>
      <c r="D6" s="2"/>
      <c r="E6" s="2"/>
      <c r="F6" s="4"/>
      <c r="G6" s="2"/>
      <c r="H6" s="2"/>
      <c r="I6" s="2" t="s">
        <v>21</v>
      </c>
      <c r="J6" s="2"/>
      <c r="K6" s="2" t="s">
        <v>22</v>
      </c>
      <c r="L6" s="2" t="s">
        <v>23</v>
      </c>
    </row>
    <row r="7" spans="1:12" x14ac:dyDescent="0.25">
      <c r="A7" s="2"/>
      <c r="B7" s="2"/>
      <c r="C7" s="2"/>
      <c r="D7" s="2"/>
      <c r="E7" s="2"/>
      <c r="F7" s="4"/>
      <c r="G7" s="2"/>
      <c r="H7" s="2"/>
      <c r="I7" s="2" t="s">
        <v>25</v>
      </c>
      <c r="J7" s="2"/>
      <c r="K7" s="2" t="s">
        <v>26</v>
      </c>
      <c r="L7" s="2" t="s">
        <v>27</v>
      </c>
    </row>
    <row r="8" spans="1:12" x14ac:dyDescent="0.25">
      <c r="A8" s="2"/>
      <c r="B8" s="2"/>
      <c r="C8" s="2"/>
      <c r="D8" s="2"/>
      <c r="E8" s="2"/>
      <c r="F8" s="92"/>
      <c r="G8" s="2"/>
      <c r="H8" s="2"/>
      <c r="I8" s="2" t="s">
        <v>28</v>
      </c>
      <c r="J8" s="2"/>
      <c r="K8" s="2"/>
      <c r="L8" s="2" t="s">
        <v>29</v>
      </c>
    </row>
    <row r="9" spans="1:12" x14ac:dyDescent="0.25">
      <c r="A9" s="91" t="s">
        <v>159</v>
      </c>
      <c r="B9" s="2"/>
      <c r="C9" s="2"/>
      <c r="D9" s="2"/>
      <c r="E9" s="2"/>
      <c r="F9" s="2"/>
      <c r="G9" s="2"/>
      <c r="H9" s="2"/>
      <c r="I9" s="2" t="s">
        <v>30</v>
      </c>
      <c r="J9" s="2"/>
      <c r="K9" s="2"/>
      <c r="L9" s="2" t="s">
        <v>31</v>
      </c>
    </row>
    <row r="10" spans="1:12" x14ac:dyDescent="0.25">
      <c r="A10" s="2"/>
      <c r="B10" s="2" t="s">
        <v>32</v>
      </c>
      <c r="C10" s="95" t="s">
        <v>56</v>
      </c>
      <c r="D10" s="2"/>
      <c r="E10" s="2"/>
      <c r="F10" s="2"/>
      <c r="G10" s="2"/>
      <c r="H10" s="2"/>
      <c r="I10" s="2" t="s">
        <v>33</v>
      </c>
      <c r="J10" s="2"/>
      <c r="K10" s="2"/>
      <c r="L10" s="2"/>
    </row>
    <row r="11" spans="1:12" x14ac:dyDescent="0.25">
      <c r="A11" s="2"/>
      <c r="B11" s="2" t="s">
        <v>34</v>
      </c>
      <c r="C11" s="95" t="s">
        <v>146</v>
      </c>
      <c r="D11" s="2"/>
      <c r="E11" s="2"/>
      <c r="F11" s="2"/>
      <c r="G11" s="2"/>
      <c r="H11" s="2"/>
      <c r="I11" s="2" t="s">
        <v>35</v>
      </c>
      <c r="J11" s="2"/>
      <c r="K11" s="2"/>
      <c r="L11" s="2"/>
    </row>
    <row r="12" spans="1:12" x14ac:dyDescent="0.25">
      <c r="A12" s="2"/>
      <c r="B12" s="2" t="s">
        <v>36</v>
      </c>
      <c r="C12" s="95" t="s">
        <v>147</v>
      </c>
      <c r="D12" s="2"/>
      <c r="E12" s="2"/>
      <c r="F12" s="2"/>
      <c r="G12" s="2"/>
      <c r="H12" s="2"/>
      <c r="I12" s="2" t="s">
        <v>37</v>
      </c>
      <c r="J12" s="2"/>
      <c r="K12" s="2"/>
      <c r="L12" s="2"/>
    </row>
    <row r="13" spans="1:12" x14ac:dyDescent="0.25">
      <c r="A13" s="2"/>
      <c r="B13" s="2" t="s">
        <v>156</v>
      </c>
      <c r="C13" s="108">
        <v>1</v>
      </c>
      <c r="D13" s="93"/>
      <c r="E13" s="2"/>
      <c r="F13" s="2"/>
      <c r="G13" s="2"/>
      <c r="H13" s="2"/>
      <c r="I13" s="2" t="s">
        <v>38</v>
      </c>
      <c r="J13" s="2"/>
      <c r="K13" s="2"/>
      <c r="L13" s="2"/>
    </row>
    <row r="14" spans="1:12" x14ac:dyDescent="0.25">
      <c r="A14" s="2"/>
      <c r="B14" s="2" t="s">
        <v>4</v>
      </c>
      <c r="C14" s="97" t="s">
        <v>18</v>
      </c>
      <c r="D14" s="2"/>
      <c r="E14" s="2"/>
      <c r="F14" s="2"/>
      <c r="G14" s="2"/>
      <c r="H14" s="2"/>
      <c r="I14" s="2" t="s">
        <v>39</v>
      </c>
      <c r="J14" s="2"/>
      <c r="K14" s="2"/>
      <c r="L14" s="2"/>
    </row>
    <row r="15" spans="1:12" x14ac:dyDescent="0.25">
      <c r="A15" s="2"/>
      <c r="B15" s="2" t="s">
        <v>5</v>
      </c>
      <c r="C15" s="97" t="s">
        <v>31</v>
      </c>
      <c r="D15" s="93"/>
      <c r="E15" s="2"/>
      <c r="F15" s="2"/>
      <c r="G15" s="2"/>
      <c r="H15" s="2"/>
      <c r="I15" s="2" t="s">
        <v>40</v>
      </c>
      <c r="J15" s="2"/>
      <c r="K15" s="2"/>
      <c r="L15" s="2"/>
    </row>
    <row r="16" spans="1:12" x14ac:dyDescent="0.25">
      <c r="A16" s="2"/>
      <c r="B16" s="2" t="s">
        <v>157</v>
      </c>
      <c r="C16" s="97"/>
      <c r="D16" s="93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 t="s">
        <v>41</v>
      </c>
      <c r="J17" s="2"/>
      <c r="K17" s="2"/>
      <c r="L17" s="2"/>
    </row>
    <row r="18" spans="1:12" ht="15" customHeight="1" x14ac:dyDescent="0.25">
      <c r="A18" s="2"/>
      <c r="B18" s="2"/>
      <c r="C18" s="110" t="s">
        <v>42</v>
      </c>
      <c r="D18" s="2"/>
      <c r="E18" s="2"/>
      <c r="F18" s="2"/>
      <c r="G18" s="2"/>
      <c r="H18" s="2"/>
      <c r="I18" s="2" t="s">
        <v>43</v>
      </c>
      <c r="J18" s="2"/>
      <c r="K18" s="2"/>
      <c r="L18" s="2"/>
    </row>
    <row r="19" spans="1:12" ht="15" customHeight="1" x14ac:dyDescent="0.25">
      <c r="A19" s="2"/>
      <c r="B19" s="2"/>
      <c r="C19" s="110"/>
      <c r="D19" s="2"/>
      <c r="E19" s="2"/>
      <c r="F19" s="2"/>
      <c r="G19" s="2"/>
      <c r="H19" s="2"/>
      <c r="I19" s="2" t="s">
        <v>44</v>
      </c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 t="s">
        <v>45</v>
      </c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 t="s">
        <v>46</v>
      </c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 t="s">
        <v>47</v>
      </c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 t="s">
        <v>48</v>
      </c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 t="s">
        <v>49</v>
      </c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94" t="s">
        <v>50</v>
      </c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94" t="s">
        <v>51</v>
      </c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94" t="s">
        <v>52</v>
      </c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94" t="s">
        <v>53</v>
      </c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94" t="s">
        <v>54</v>
      </c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94" t="s">
        <v>55</v>
      </c>
      <c r="J30" s="2"/>
      <c r="K30" s="2"/>
      <c r="L30" s="2"/>
    </row>
    <row r="31" spans="1:12" x14ac:dyDescent="0.25">
      <c r="I31" s="94" t="s">
        <v>56</v>
      </c>
    </row>
    <row r="32" spans="1:12" x14ac:dyDescent="0.25">
      <c r="I32" s="94" t="s">
        <v>57</v>
      </c>
    </row>
    <row r="33" spans="9:9" x14ac:dyDescent="0.25">
      <c r="I33" s="94" t="s">
        <v>58</v>
      </c>
    </row>
    <row r="34" spans="9:9" x14ac:dyDescent="0.25">
      <c r="I34" s="94" t="s">
        <v>59</v>
      </c>
    </row>
    <row r="35" spans="9:9" x14ac:dyDescent="0.25">
      <c r="I35" s="94" t="s">
        <v>60</v>
      </c>
    </row>
    <row r="36" spans="9:9" x14ac:dyDescent="0.25">
      <c r="I36" s="94" t="s">
        <v>61</v>
      </c>
    </row>
  </sheetData>
  <sheetProtection algorithmName="SHA-512" hashValue="M7ByCfs2G2cAVcNBwNklTEWAseqiOpUdwLozFGOk7m8WjHhJZzvcnH6OuwoylpAEWWsYkLh0JLQFUsEbVy6KUg==" saltValue="g5mjSVyuswpB9WR+BSHxkQ==" spinCount="100000" sheet="1" objects="1" scenarios="1"/>
  <mergeCells count="1">
    <mergeCell ref="C18:C19"/>
  </mergeCells>
  <dataValidations count="5">
    <dataValidation type="list" allowBlank="1" showInputMessage="1" showErrorMessage="1" sqref="C5">
      <formula1>$G$4:$G$5</formula1>
    </dataValidation>
    <dataValidation type="list" allowBlank="1" showInputMessage="1" showErrorMessage="1" sqref="C10">
      <formula1>$I$3:$I$36</formula1>
    </dataValidation>
    <dataValidation type="list" allowBlank="1" showInputMessage="1" showErrorMessage="1" sqref="C13">
      <formula1>"1,2,3,4,5,6,7,8,9,10,11,12,13,14,15,16,17,18,19,20,21,22,23,24,25,26,27,28,29,30,Más de 30"</formula1>
    </dataValidation>
    <dataValidation type="list" allowBlank="1" showInputMessage="1" showErrorMessage="1" sqref="C15">
      <formula1>$L$4:$L$9</formula1>
    </dataValidation>
    <dataValidation type="list" allowBlank="1" showInputMessage="1" showErrorMessage="1" sqref="C14">
      <formula1>$K$4:$K$8</formula1>
    </dataValidation>
  </dataValidations>
  <hyperlinks>
    <hyperlink ref="C18:C19" location="Coberturas!A1" display="Siguient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22"/>
  <sheetViews>
    <sheetView showGridLines="0" tabSelected="1" workbookViewId="0">
      <selection activeCell="C8" sqref="C8"/>
    </sheetView>
  </sheetViews>
  <sheetFormatPr baseColWidth="10" defaultColWidth="11.42578125" defaultRowHeight="15" x14ac:dyDescent="0.25"/>
  <cols>
    <col min="1" max="1" width="6.7109375" style="63" customWidth="1"/>
    <col min="2" max="2" width="50.28515625" style="63" customWidth="1"/>
    <col min="3" max="3" width="21.42578125" style="76" customWidth="1"/>
    <col min="4" max="4" width="18.5703125" style="63" customWidth="1"/>
    <col min="5" max="5" width="21.5703125" style="63" bestFit="1" customWidth="1"/>
    <col min="6" max="6" width="18.85546875" style="63" bestFit="1" customWidth="1"/>
    <col min="7" max="7" width="21.5703125" style="63" bestFit="1" customWidth="1"/>
    <col min="8" max="10" width="11.42578125" style="63" customWidth="1"/>
    <col min="11" max="11" width="65.85546875" style="63" hidden="1" customWidth="1"/>
    <col min="12" max="12" width="11.42578125" style="63" hidden="1" customWidth="1"/>
    <col min="13" max="13" width="49.85546875" style="63" hidden="1" customWidth="1"/>
    <col min="14" max="14" width="18.85546875" style="63" hidden="1" customWidth="1"/>
    <col min="15" max="16384" width="11.42578125" style="63"/>
  </cols>
  <sheetData>
    <row r="1" spans="1:14" ht="49.5" customHeight="1" x14ac:dyDescent="0.25">
      <c r="A1" s="5"/>
      <c r="B1" s="5"/>
      <c r="C1" s="5" t="s">
        <v>158</v>
      </c>
      <c r="D1" s="5"/>
      <c r="E1" s="5"/>
      <c r="F1" s="5"/>
      <c r="G1" s="5"/>
      <c r="H1" s="5"/>
      <c r="I1" s="5"/>
      <c r="J1" s="5"/>
    </row>
    <row r="2" spans="1:14" ht="26.25" x14ac:dyDescent="0.25">
      <c r="B2" s="99" t="s">
        <v>149</v>
      </c>
      <c r="C2" s="101" t="s">
        <v>150</v>
      </c>
      <c r="D2" s="98"/>
      <c r="E2" s="106"/>
      <c r="F2" s="98"/>
      <c r="G2" s="98"/>
      <c r="H2" s="98"/>
    </row>
    <row r="3" spans="1:14" ht="26.25" x14ac:dyDescent="0.25">
      <c r="A3" s="98"/>
      <c r="B3" s="98"/>
      <c r="C3" s="98"/>
      <c r="D3" s="105"/>
      <c r="E3" s="105"/>
      <c r="F3" s="105"/>
      <c r="G3" s="104"/>
      <c r="H3" s="98"/>
    </row>
    <row r="4" spans="1:14" x14ac:dyDescent="0.25">
      <c r="A4" s="2"/>
      <c r="B4" s="37"/>
      <c r="C4" s="64"/>
    </row>
    <row r="5" spans="1:14" x14ac:dyDescent="0.25">
      <c r="A5" s="102" t="s">
        <v>63</v>
      </c>
      <c r="B5" s="2"/>
      <c r="C5" s="64" t="s">
        <v>148</v>
      </c>
    </row>
    <row r="6" spans="1:14" x14ac:dyDescent="0.25">
      <c r="A6" s="21"/>
      <c r="B6" s="2"/>
      <c r="C6" s="88"/>
      <c r="K6" s="63" t="s">
        <v>152</v>
      </c>
    </row>
    <row r="7" spans="1:14" x14ac:dyDescent="0.25">
      <c r="A7" s="2"/>
      <c r="B7" s="47" t="s">
        <v>151</v>
      </c>
      <c r="C7" s="8">
        <v>200000000</v>
      </c>
      <c r="D7" s="25" t="s">
        <v>163</v>
      </c>
      <c r="K7" s="63" t="s">
        <v>160</v>
      </c>
      <c r="L7" s="63">
        <v>0.16500000000000001</v>
      </c>
      <c r="M7" s="47" t="s">
        <v>151</v>
      </c>
      <c r="N7" s="107">
        <v>12000000000</v>
      </c>
    </row>
    <row r="8" spans="1:14" ht="14.45" customHeight="1" x14ac:dyDescent="0.25">
      <c r="A8" s="2"/>
      <c r="B8" s="37"/>
      <c r="C8" s="70"/>
    </row>
    <row r="9" spans="1:14" ht="14.45" customHeight="1" x14ac:dyDescent="0.25">
      <c r="A9" s="102" t="s">
        <v>62</v>
      </c>
      <c r="B9" s="37"/>
      <c r="C9" s="70"/>
    </row>
    <row r="10" spans="1:14" ht="14.45" customHeight="1" x14ac:dyDescent="0.25">
      <c r="A10" s="2"/>
      <c r="B10" s="37"/>
      <c r="C10" s="101" t="s">
        <v>154</v>
      </c>
      <c r="D10" s="101" t="s">
        <v>155</v>
      </c>
    </row>
    <row r="11" spans="1:14" ht="14.45" customHeight="1" x14ac:dyDescent="0.25">
      <c r="A11" s="2"/>
      <c r="B11" s="37" t="s">
        <v>160</v>
      </c>
      <c r="C11" s="103" t="s">
        <v>153</v>
      </c>
      <c r="D11" s="67">
        <f>SUM($C$7:$C$7)</f>
        <v>200000000</v>
      </c>
    </row>
    <row r="12" spans="1:14" ht="14.45" customHeight="1" x14ac:dyDescent="0.25">
      <c r="A12" s="2"/>
      <c r="B12" s="37"/>
      <c r="C12" s="70"/>
    </row>
    <row r="13" spans="1:14" ht="7.5" customHeight="1" x14ac:dyDescent="0.25">
      <c r="A13" s="2"/>
    </row>
    <row r="14" spans="1:14" x14ac:dyDescent="0.25">
      <c r="A14" s="2"/>
      <c r="B14" s="80" t="s">
        <v>162</v>
      </c>
      <c r="C14" s="9">
        <f>D11*L7/1000</f>
        <v>33000</v>
      </c>
    </row>
    <row r="15" spans="1:14" ht="15" hidden="1" customHeight="1" x14ac:dyDescent="0.25">
      <c r="A15" s="2"/>
      <c r="B15" s="80" t="s">
        <v>161</v>
      </c>
      <c r="C15" s="9">
        <f>C14*12</f>
        <v>396000</v>
      </c>
    </row>
    <row r="16" spans="1:14" ht="15" hidden="1" customHeight="1" x14ac:dyDescent="0.25">
      <c r="A16" s="2"/>
      <c r="B16" s="82" t="s">
        <v>75</v>
      </c>
      <c r="C16" s="6">
        <f>C15-(C15/1.19)</f>
        <v>63226.890756302513</v>
      </c>
      <c r="D16" s="109"/>
    </row>
    <row r="17" spans="1:3" ht="15.6" customHeight="1" x14ac:dyDescent="0.25">
      <c r="C17" s="63"/>
    </row>
    <row r="18" spans="1:3" x14ac:dyDescent="0.25">
      <c r="A18" s="2"/>
      <c r="C18" s="63"/>
    </row>
    <row r="19" spans="1:3" x14ac:dyDescent="0.25">
      <c r="A19" s="2"/>
      <c r="C19" s="63"/>
    </row>
    <row r="20" spans="1:3" x14ac:dyDescent="0.25">
      <c r="A20" s="2"/>
      <c r="C20" s="63"/>
    </row>
    <row r="21" spans="1:3" ht="20.25" customHeight="1" x14ac:dyDescent="0.25">
      <c r="A21" s="2"/>
      <c r="C21" s="89"/>
    </row>
    <row r="22" spans="1:3" ht="20.25" customHeight="1" x14ac:dyDescent="0.25">
      <c r="A22" s="2"/>
      <c r="B22" s="89"/>
      <c r="C22" s="89"/>
    </row>
  </sheetData>
  <sheetProtection algorithmName="SHA-512" hashValue="Nh6vP+7VAgM4dULmRHr+RS9AZ08lrEvci333DRYrnQ0RuSMyaGytR4npdfIyK4TO2AdGT6DmLgv9WGwshDTsAA==" saltValue="bhXSXdxMrP+xoGCt7Onq3A==" spinCount="100000" sheet="1" objects="1" scenarios="1"/>
  <dataConsolidate/>
  <dataValidations xWindow="922" yWindow="420" count="2">
    <dataValidation allowBlank="1" showInputMessage="1" showErrorMessage="1" errorTitle="Valores Asegurados" error="Verificar límites de valores permitidos" sqref="D11"/>
    <dataValidation type="whole" operator="lessThanOrEqual" allowBlank="1" showInputMessage="1" showErrorMessage="1" errorTitle="Valores Asegurados" error="Verificar límites de valores permitidos" sqref="C7">
      <formula1>$N$7</formula1>
    </dataValidation>
  </dataValidations>
  <pageMargins left="0.7" right="0.7" top="0.75" bottom="0.75" header="0.3" footer="0.3"/>
  <pageSetup orientation="portrait" r:id="rId1"/>
  <ignoredErrors>
    <ignoredError sqref="D1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26"/>
  <sheetViews>
    <sheetView showGridLines="0" topLeftCell="H1" workbookViewId="0">
      <selection activeCell="O11" sqref="O11"/>
    </sheetView>
  </sheetViews>
  <sheetFormatPr baseColWidth="10" defaultColWidth="11.42578125" defaultRowHeight="15" x14ac:dyDescent="0.25"/>
  <cols>
    <col min="1" max="1" width="45.42578125" style="63" hidden="1" customWidth="1"/>
    <col min="2" max="2" width="29" style="63" hidden="1" customWidth="1"/>
    <col min="3" max="3" width="0" style="63" hidden="1" customWidth="1"/>
    <col min="4" max="4" width="14.42578125" style="63" hidden="1" customWidth="1"/>
    <col min="5" max="5" width="21.5703125" style="63" hidden="1" customWidth="1"/>
    <col min="6" max="6" width="11.42578125" style="63" hidden="1" customWidth="1"/>
    <col min="7" max="7" width="0" style="63" hidden="1" customWidth="1"/>
    <col min="8" max="16384" width="11.42578125" style="63"/>
  </cols>
  <sheetData>
    <row r="1" spans="1:6" x14ac:dyDescent="0.25">
      <c r="A1" s="21" t="s">
        <v>62</v>
      </c>
      <c r="B1" s="59"/>
    </row>
    <row r="2" spans="1:6" x14ac:dyDescent="0.25">
      <c r="A2" s="37"/>
      <c r="B2" s="64" t="s">
        <v>63</v>
      </c>
      <c r="C2" s="63" t="e">
        <f>IF(Coberturas!C2=Coberturas!#REF!,1)</f>
        <v>#REF!</v>
      </c>
    </row>
    <row r="3" spans="1:6" x14ac:dyDescent="0.25">
      <c r="A3" s="21" t="s">
        <v>78</v>
      </c>
      <c r="B3" s="65"/>
      <c r="D3" s="66" t="s">
        <v>79</v>
      </c>
      <c r="E3" s="66" t="s">
        <v>80</v>
      </c>
    </row>
    <row r="4" spans="1:6" x14ac:dyDescent="0.25">
      <c r="A4" s="47" t="s">
        <v>64</v>
      </c>
      <c r="B4" s="67" t="e">
        <f>IF($C$2=1,0,Coberturas!C7)</f>
        <v>#REF!</v>
      </c>
      <c r="D4" s="68" t="e">
        <f>B4*E4/1000</f>
        <v>#REF!</v>
      </c>
      <c r="E4" s="69">
        <v>1.36</v>
      </c>
    </row>
    <row r="5" spans="1:6" x14ac:dyDescent="0.25">
      <c r="A5" s="47" t="s">
        <v>65</v>
      </c>
      <c r="B5" s="67" t="e">
        <f>IF($C$2=1,0,Coberturas!#REF!)</f>
        <v>#REF!</v>
      </c>
      <c r="D5" s="68" t="e">
        <f>B5*E5/1000</f>
        <v>#REF!</v>
      </c>
      <c r="E5" s="69">
        <v>1.36</v>
      </c>
    </row>
    <row r="6" spans="1:6" x14ac:dyDescent="0.25">
      <c r="A6" s="37"/>
      <c r="B6" s="70" t="e">
        <f>SUM(B4:B5)</f>
        <v>#REF!</v>
      </c>
      <c r="D6" s="68" t="e">
        <f>((B4*10%)*E6)/1000</f>
        <v>#REF!</v>
      </c>
      <c r="E6" s="69">
        <f>+E5/2</f>
        <v>0.68</v>
      </c>
    </row>
    <row r="7" spans="1:6" x14ac:dyDescent="0.25">
      <c r="A7" s="71" t="s">
        <v>66</v>
      </c>
      <c r="B7" s="70"/>
      <c r="D7" s="72"/>
    </row>
    <row r="8" spans="1:6" x14ac:dyDescent="0.25">
      <c r="A8" s="73" t="s">
        <v>67</v>
      </c>
      <c r="B8" s="67" t="e">
        <f>IF($B$5&gt;0,Coberturas!#REF!,0)</f>
        <v>#REF!</v>
      </c>
      <c r="D8" s="68" t="e">
        <f>B8*E8/1000</f>
        <v>#REF!</v>
      </c>
      <c r="E8" s="69">
        <v>3.5</v>
      </c>
    </row>
    <row r="9" spans="1:6" x14ac:dyDescent="0.25">
      <c r="A9" s="75" t="s">
        <v>68</v>
      </c>
      <c r="B9" s="67" t="e">
        <f>IF($B$5&gt;0,Coberturas!#REF!,0)</f>
        <v>#REF!</v>
      </c>
      <c r="D9" s="68" t="e">
        <f>B9*E9/1000</f>
        <v>#REF!</v>
      </c>
      <c r="E9" s="69">
        <v>4.5</v>
      </c>
    </row>
    <row r="10" spans="1:6" x14ac:dyDescent="0.25">
      <c r="A10" s="75"/>
      <c r="B10" s="70"/>
      <c r="D10" s="68"/>
      <c r="E10" s="69"/>
    </row>
    <row r="11" spans="1:6" x14ac:dyDescent="0.25">
      <c r="A11" s="100" t="s">
        <v>69</v>
      </c>
    </row>
    <row r="12" spans="1:6" ht="28.5" x14ac:dyDescent="0.25">
      <c r="A12" s="77" t="s">
        <v>83</v>
      </c>
      <c r="B12" s="67" t="e">
        <f>IF($B$8&gt;0,Coberturas!#REF!,0)</f>
        <v>#REF!</v>
      </c>
      <c r="D12" s="68" t="e">
        <f>B12*E12/1000</f>
        <v>#REF!</v>
      </c>
      <c r="E12" s="69">
        <v>15</v>
      </c>
    </row>
    <row r="13" spans="1:6" x14ac:dyDescent="0.25">
      <c r="A13" s="77" t="s">
        <v>70</v>
      </c>
      <c r="B13" s="67" t="e">
        <f>IF(OR(B6&gt;0,C2=1),Coberturas!#REF!,"0")</f>
        <v>#REF!</v>
      </c>
      <c r="D13" s="68" t="e">
        <f>B13*E13/1000</f>
        <v>#REF!</v>
      </c>
      <c r="E13" s="69">
        <v>25</v>
      </c>
    </row>
    <row r="14" spans="1:6" x14ac:dyDescent="0.25">
      <c r="A14" s="77"/>
      <c r="B14" s="78"/>
    </row>
    <row r="15" spans="1:6" x14ac:dyDescent="0.25">
      <c r="A15" s="37" t="s">
        <v>71</v>
      </c>
      <c r="B15" s="67" t="e">
        <f>IF($B$6&gt;0,Coberturas!#REF!,0)</f>
        <v>#REF!</v>
      </c>
      <c r="D15" s="68" t="e">
        <f>B15*E15/1000</f>
        <v>#REF!</v>
      </c>
      <c r="E15" s="69">
        <v>0.48</v>
      </c>
    </row>
    <row r="16" spans="1:6" x14ac:dyDescent="0.25">
      <c r="A16" s="37" t="s">
        <v>72</v>
      </c>
      <c r="B16" s="67" t="e">
        <f>IF($B$6&gt;0,Coberturas!#REF!,0)</f>
        <v>#REF!</v>
      </c>
      <c r="D16" s="74" t="e">
        <f>IF(B16=20000000,32000,0)</f>
        <v>#REF!</v>
      </c>
      <c r="E16" s="69">
        <v>0</v>
      </c>
      <c r="F16" s="63">
        <v>0</v>
      </c>
    </row>
    <row r="17" spans="1:6" x14ac:dyDescent="0.25">
      <c r="A17" s="37" t="s">
        <v>73</v>
      </c>
      <c r="B17" s="67" t="e">
        <f>IF($B$6&gt;0,Coberturas!#REF!,0)</f>
        <v>#REF!</v>
      </c>
      <c r="D17" s="74" t="e">
        <f>VLOOKUP(B17,$E$16:$F$18,2,0)</f>
        <v>#REF!</v>
      </c>
      <c r="E17" s="69" t="s">
        <v>82</v>
      </c>
      <c r="F17" s="69">
        <v>0</v>
      </c>
    </row>
    <row r="18" spans="1:6" x14ac:dyDescent="0.25">
      <c r="A18" s="2"/>
      <c r="B18" s="16"/>
      <c r="D18" s="81" t="e">
        <f>SUM(D3:D17)</f>
        <v>#REF!</v>
      </c>
      <c r="E18" s="69" t="s">
        <v>81</v>
      </c>
      <c r="F18" s="63">
        <v>35000</v>
      </c>
    </row>
    <row r="19" spans="1:6" x14ac:dyDescent="0.25">
      <c r="A19" s="80" t="s">
        <v>74</v>
      </c>
      <c r="B19" s="9" t="e">
        <f>D18</f>
        <v>#REF!</v>
      </c>
      <c r="D19" s="83"/>
    </row>
    <row r="20" spans="1:6" x14ac:dyDescent="0.25">
      <c r="A20" s="82" t="s">
        <v>75</v>
      </c>
      <c r="B20" s="6" t="e">
        <f>D21</f>
        <v>#REF!</v>
      </c>
      <c r="D20" s="83" t="e">
        <f>+D18-D19</f>
        <v>#REF!</v>
      </c>
    </row>
    <row r="21" spans="1:6" ht="15.75" x14ac:dyDescent="0.25">
      <c r="A21" s="84" t="s">
        <v>76</v>
      </c>
      <c r="B21" s="7" t="e">
        <f>SUM(B19:B20)</f>
        <v>#REF!</v>
      </c>
      <c r="D21" s="79" t="e">
        <f>+D20*19%</f>
        <v>#REF!</v>
      </c>
    </row>
    <row r="22" spans="1:6" x14ac:dyDescent="0.25">
      <c r="A22" s="2"/>
      <c r="B22" s="16"/>
      <c r="D22" s="85"/>
    </row>
    <row r="23" spans="1:6" ht="15.75" x14ac:dyDescent="0.25">
      <c r="A23" s="84" t="s">
        <v>77</v>
      </c>
      <c r="B23" s="7" t="e">
        <f ca="1">B21*D26/365</f>
        <v>#REF!</v>
      </c>
      <c r="D23" s="86">
        <f ca="1">TODAY()</f>
        <v>44257</v>
      </c>
    </row>
    <row r="24" spans="1:6" x14ac:dyDescent="0.25">
      <c r="D24" s="86">
        <v>44166</v>
      </c>
    </row>
    <row r="25" spans="1:6" x14ac:dyDescent="0.25">
      <c r="D25" s="87">
        <f ca="1">+D23-D24</f>
        <v>91</v>
      </c>
    </row>
    <row r="26" spans="1:6" x14ac:dyDescent="0.25">
      <c r="D26" s="37">
        <f ca="1">365-D25</f>
        <v>274</v>
      </c>
    </row>
  </sheetData>
  <sheetProtection algorithmName="SHA-512" hashValue="/06wV3qTqluvaPySmeat6P6ABxF1vtZ7DLIHevryWmE2yEX3fdOf4Xj756iioYjiteZ2MzAmCLyRFipwkG4cDw==" saltValue="z3VHuWlWrgTukTOEKqGwXg==" spinCount="100000" sheet="1" objects="1" scenarios="1"/>
  <dataValidations count="2">
    <dataValidation type="whole" allowBlank="1" showInputMessage="1" showErrorMessage="1" error="Verificar Valores Permitidos" sqref="B14">
      <formula1>N14</formula1>
      <formula2>O14</formula2>
    </dataValidation>
    <dataValidation type="whole" allowBlank="1" showInputMessage="1" showErrorMessage="1" errorTitle="Valores Asegurados" error="Verificar límites de valores permitidos" sqref="B11">
      <formula1>I11</formula1>
      <formula2>J11</formula2>
    </dataValidation>
  </dataValidations>
  <pageMargins left="0.7" right="0.7" top="0.75" bottom="0.75" header="0.3" footer="0.3"/>
  <ignoredErrors>
    <ignoredError sqref="B11:B12 B8:B9 B14:B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L109"/>
  <sheetViews>
    <sheetView showGridLines="0" view="pageBreakPreview" zoomScaleNormal="90" zoomScaleSheetLayoutView="100" workbookViewId="0">
      <selection activeCell="E1" sqref="E1:G1"/>
    </sheetView>
  </sheetViews>
  <sheetFormatPr baseColWidth="10" defaultColWidth="11.42578125" defaultRowHeight="14.25" x14ac:dyDescent="0.2"/>
  <cols>
    <col min="1" max="1" width="2.5703125" style="2" customWidth="1"/>
    <col min="2" max="2" width="14.140625" style="2" customWidth="1"/>
    <col min="3" max="3" width="11.85546875" style="2" bestFit="1" customWidth="1"/>
    <col min="4" max="4" width="16.28515625" style="2" customWidth="1"/>
    <col min="5" max="5" width="8.7109375" style="2" customWidth="1"/>
    <col min="6" max="8" width="17.42578125" style="2" customWidth="1"/>
    <col min="9" max="9" width="24.5703125" style="2" customWidth="1"/>
    <col min="10" max="10" width="51.7109375" style="11" hidden="1" customWidth="1"/>
    <col min="11" max="11" width="15" style="2" hidden="1" customWidth="1"/>
    <col min="12" max="12" width="10.7109375" style="2" customWidth="1"/>
    <col min="13" max="16384" width="11.42578125" style="2"/>
  </cols>
  <sheetData>
    <row r="1" spans="2:9" ht="59.25" customHeight="1" x14ac:dyDescent="0.2">
      <c r="B1" s="1"/>
      <c r="C1" s="1"/>
      <c r="D1" s="1"/>
      <c r="E1" s="111" t="str">
        <f>'[1]Valores a asegurar (2)'!E1:I1</f>
        <v>CAVIPETROL                             Liberty Total Home</v>
      </c>
      <c r="F1" s="111"/>
      <c r="G1" s="111"/>
      <c r="H1" s="1"/>
    </row>
    <row r="3" spans="2:9" x14ac:dyDescent="0.2">
      <c r="B3" s="2" t="s">
        <v>84</v>
      </c>
      <c r="C3" s="10">
        <f ca="1">TODAY()</f>
        <v>44257</v>
      </c>
      <c r="E3" s="2" t="s">
        <v>85</v>
      </c>
      <c r="F3" s="2" t="s">
        <v>86</v>
      </c>
    </row>
    <row r="5" spans="2:9" x14ac:dyDescent="0.2">
      <c r="B5" s="2" t="s">
        <v>87</v>
      </c>
      <c r="D5" s="2" t="str">
        <f>'Datos Riesgo'!C4</f>
        <v>DANNY ALEJANDRO HERNANDEZ OSORIO</v>
      </c>
    </row>
    <row r="7" spans="2:9" ht="72.75" customHeight="1" x14ac:dyDescent="0.2">
      <c r="B7" s="112" t="s">
        <v>88</v>
      </c>
      <c r="C7" s="113"/>
      <c r="D7" s="113"/>
      <c r="E7" s="113"/>
      <c r="F7" s="113"/>
      <c r="G7" s="113"/>
      <c r="H7" s="113"/>
      <c r="I7" s="11"/>
    </row>
    <row r="9" spans="2:9" ht="15" x14ac:dyDescent="0.25">
      <c r="B9" s="114" t="s">
        <v>63</v>
      </c>
      <c r="C9" s="114"/>
      <c r="D9" s="114"/>
      <c r="E9" s="114"/>
      <c r="F9" s="114"/>
      <c r="G9" s="114"/>
      <c r="H9" s="114"/>
      <c r="I9" s="12"/>
    </row>
    <row r="11" spans="2:9" x14ac:dyDescent="0.2">
      <c r="B11" s="2" t="s">
        <v>89</v>
      </c>
      <c r="D11" s="13" t="str">
        <f>D5</f>
        <v>DANNY ALEJANDRO HERNANDEZ OSORIO</v>
      </c>
    </row>
    <row r="12" spans="2:9" x14ac:dyDescent="0.2">
      <c r="B12" s="2" t="s">
        <v>90</v>
      </c>
      <c r="D12" s="2" t="str">
        <f>'Datos Riesgo'!C5</f>
        <v>NIT</v>
      </c>
      <c r="E12" s="14"/>
      <c r="F12" s="14" t="s">
        <v>91</v>
      </c>
      <c r="G12" s="58">
        <f>'Datos Riesgo'!C6</f>
        <v>91517219</v>
      </c>
    </row>
    <row r="13" spans="2:9" x14ac:dyDescent="0.2">
      <c r="B13" s="2" t="s">
        <v>92</v>
      </c>
      <c r="D13" s="2" t="s">
        <v>24</v>
      </c>
    </row>
    <row r="14" spans="2:9" x14ac:dyDescent="0.2">
      <c r="I14" s="4"/>
    </row>
    <row r="15" spans="2:9" ht="15" x14ac:dyDescent="0.25">
      <c r="B15" s="114" t="s">
        <v>93</v>
      </c>
      <c r="C15" s="114"/>
      <c r="D15" s="114"/>
      <c r="E15" s="114"/>
      <c r="F15" s="114"/>
      <c r="G15" s="114"/>
      <c r="H15" s="114"/>
      <c r="I15" s="12"/>
    </row>
    <row r="17" spans="2:11" x14ac:dyDescent="0.2">
      <c r="B17" s="2" t="s">
        <v>94</v>
      </c>
      <c r="C17" s="115" t="str">
        <f>'Datos Riesgo'!C10</f>
        <v>SANTANDER</v>
      </c>
      <c r="D17" s="115"/>
      <c r="E17" s="115"/>
      <c r="F17" s="14" t="s">
        <v>95</v>
      </c>
      <c r="G17" s="116" t="str">
        <f>'Datos Riesgo'!C11</f>
        <v>BARRANCABERMEJA</v>
      </c>
      <c r="H17" s="116"/>
      <c r="I17" s="16"/>
    </row>
    <row r="18" spans="2:11" x14ac:dyDescent="0.2">
      <c r="B18" s="2" t="s">
        <v>36</v>
      </c>
      <c r="C18" s="115" t="str">
        <f>'Datos Riesgo'!C12</f>
        <v>CL 10 # 20-61 Apto 301</v>
      </c>
      <c r="D18" s="115"/>
      <c r="E18" s="115"/>
      <c r="F18" s="115"/>
      <c r="G18" s="115"/>
      <c r="H18" s="115"/>
      <c r="I18" s="16"/>
    </row>
    <row r="19" spans="2:11" x14ac:dyDescent="0.2">
      <c r="B19" s="2" t="s">
        <v>96</v>
      </c>
      <c r="C19" s="115">
        <f>'Datos Riesgo'!C13</f>
        <v>1</v>
      </c>
      <c r="D19" s="115"/>
      <c r="E19" s="115"/>
      <c r="F19" s="14" t="s">
        <v>97</v>
      </c>
      <c r="G19" s="2" t="str">
        <f>'Datos Riesgo'!C14</f>
        <v>MAMPOSTERÍA</v>
      </c>
    </row>
    <row r="20" spans="2:11" x14ac:dyDescent="0.2">
      <c r="B20" s="2" t="s">
        <v>98</v>
      </c>
      <c r="C20" s="115" t="str">
        <f>'Datos Riesgo'!C15</f>
        <v>2011 en adelante</v>
      </c>
      <c r="D20" s="115"/>
      <c r="E20" s="115"/>
      <c r="F20" s="14"/>
      <c r="G20" s="11"/>
    </row>
    <row r="21" spans="2:11" x14ac:dyDescent="0.2">
      <c r="C21" s="28"/>
      <c r="D21" s="28"/>
      <c r="E21" s="28"/>
      <c r="F21" s="14"/>
      <c r="G21" s="11"/>
    </row>
    <row r="22" spans="2:11" ht="15" x14ac:dyDescent="0.25">
      <c r="B22" s="114" t="str">
        <f>'[1]Valores a asegurar (2)'!C3</f>
        <v>AMPAROS A CONTRATAR</v>
      </c>
      <c r="C22" s="114"/>
      <c r="D22" s="114"/>
      <c r="E22" s="17"/>
      <c r="F22" s="114" t="s">
        <v>99</v>
      </c>
      <c r="G22" s="114"/>
      <c r="H22" s="114"/>
      <c r="I22" s="12"/>
    </row>
    <row r="23" spans="2:11" ht="15" x14ac:dyDescent="0.25">
      <c r="B23" s="18"/>
      <c r="C23" s="18"/>
      <c r="D23" s="18"/>
      <c r="E23" s="19"/>
      <c r="F23" s="20"/>
      <c r="G23" s="20"/>
      <c r="H23" s="20"/>
      <c r="I23" s="12"/>
    </row>
    <row r="24" spans="2:11" ht="15" x14ac:dyDescent="0.2">
      <c r="B24" s="21" t="e">
        <f>IF(K27&gt;1,J24," ")</f>
        <v>#REF!</v>
      </c>
      <c r="F24" s="22"/>
      <c r="G24" s="22"/>
      <c r="H24" s="23"/>
      <c r="I24" s="24"/>
      <c r="J24" s="11" t="s">
        <v>78</v>
      </c>
    </row>
    <row r="25" spans="2:11" x14ac:dyDescent="0.2">
      <c r="B25" s="25" t="e">
        <f>IF(K25&gt;1,J25," ")</f>
        <v>#REF!</v>
      </c>
      <c r="F25" s="26"/>
      <c r="G25" s="26" t="e">
        <f>K25</f>
        <v>#REF!</v>
      </c>
      <c r="H25" s="27"/>
      <c r="I25" s="24"/>
      <c r="J25" s="11" t="s">
        <v>64</v>
      </c>
      <c r="K25" s="62" t="e">
        <f>'Control PDF'!B4</f>
        <v>#REF!</v>
      </c>
    </row>
    <row r="26" spans="2:11" x14ac:dyDescent="0.2">
      <c r="B26" s="25" t="e">
        <f>IF(K26&gt;1,J26," ")</f>
        <v>#REF!</v>
      </c>
      <c r="C26" s="28"/>
      <c r="D26" s="28"/>
      <c r="E26" s="28"/>
      <c r="F26" s="26"/>
      <c r="G26" s="26" t="e">
        <f>K26</f>
        <v>#REF!</v>
      </c>
      <c r="H26" s="27"/>
      <c r="I26" s="24"/>
      <c r="J26" s="11" t="s">
        <v>65</v>
      </c>
      <c r="K26" s="62" t="e">
        <f>'Control PDF'!B5</f>
        <v>#REF!</v>
      </c>
    </row>
    <row r="27" spans="2:11" x14ac:dyDescent="0.2">
      <c r="B27" s="11"/>
      <c r="C27" s="28"/>
      <c r="D27" s="28"/>
      <c r="E27" s="28"/>
      <c r="F27" s="26"/>
      <c r="G27" s="26"/>
      <c r="H27" s="27"/>
      <c r="I27" s="24"/>
      <c r="K27" s="62" t="e">
        <f>'Control PDF'!B6</f>
        <v>#REF!</v>
      </c>
    </row>
    <row r="28" spans="2:11" ht="15" x14ac:dyDescent="0.25">
      <c r="B28" s="29" t="e">
        <f>IF(K31&gt;1,J28," ")</f>
        <v>#REF!</v>
      </c>
      <c r="C28" s="28"/>
      <c r="D28" s="28"/>
      <c r="E28" s="28"/>
      <c r="F28" s="26"/>
      <c r="G28" s="26"/>
      <c r="H28" s="27"/>
      <c r="I28" s="24"/>
      <c r="J28" s="11" t="s">
        <v>66</v>
      </c>
      <c r="K28" s="62"/>
    </row>
    <row r="29" spans="2:11" x14ac:dyDescent="0.2">
      <c r="B29" s="25" t="e">
        <f>IF(K29&gt;1,J29," ")</f>
        <v>#REF!</v>
      </c>
      <c r="C29" s="28"/>
      <c r="D29" s="28"/>
      <c r="E29" s="28"/>
      <c r="F29" s="26"/>
      <c r="G29" s="26" t="e">
        <f>K29</f>
        <v>#REF!</v>
      </c>
      <c r="H29" s="27"/>
      <c r="I29" s="24"/>
      <c r="J29" s="60" t="s">
        <v>67</v>
      </c>
      <c r="K29" s="62" t="e">
        <f>'Control PDF'!B8</f>
        <v>#REF!</v>
      </c>
    </row>
    <row r="30" spans="2:11" x14ac:dyDescent="0.2">
      <c r="B30" s="25" t="e">
        <f>IF(K30&gt;1,J30," ")</f>
        <v>#REF!</v>
      </c>
      <c r="C30" s="28"/>
      <c r="D30" s="28"/>
      <c r="E30" s="28"/>
      <c r="F30" s="26"/>
      <c r="G30" s="26" t="e">
        <f>K30</f>
        <v>#REF!</v>
      </c>
      <c r="H30" s="27"/>
      <c r="I30" s="24"/>
      <c r="J30" s="60" t="s">
        <v>68</v>
      </c>
      <c r="K30" s="62" t="e">
        <f>'Control PDF'!B9</f>
        <v>#REF!</v>
      </c>
    </row>
    <row r="31" spans="2:11" x14ac:dyDescent="0.2">
      <c r="B31" s="25" t="str">
        <f>IF(J31&gt;1,K31," ")</f>
        <v xml:space="preserve"> </v>
      </c>
      <c r="C31" s="28"/>
      <c r="D31" s="28"/>
      <c r="E31" s="28"/>
      <c r="F31" s="26"/>
      <c r="G31" s="26"/>
      <c r="H31" s="27"/>
      <c r="I31" s="24"/>
      <c r="J31" s="60"/>
      <c r="K31" s="62" t="e">
        <f>SUM(K29:K30)</f>
        <v>#REF!</v>
      </c>
    </row>
    <row r="32" spans="2:11" ht="15" x14ac:dyDescent="0.25">
      <c r="B32" s="29" t="e">
        <f>IF(K35&gt;1,J32," ")</f>
        <v>#REF!</v>
      </c>
      <c r="C32" s="28"/>
      <c r="D32" s="28"/>
      <c r="E32" s="28"/>
      <c r="F32" s="26"/>
      <c r="G32" s="26"/>
      <c r="H32" s="27"/>
      <c r="I32" s="24"/>
      <c r="J32" s="60" t="s">
        <v>100</v>
      </c>
      <c r="K32" s="62"/>
    </row>
    <row r="33" spans="2:12" x14ac:dyDescent="0.2">
      <c r="B33" s="25" t="e">
        <f>IF(K33&gt;1,J33," ")</f>
        <v>#REF!</v>
      </c>
      <c r="C33" s="28"/>
      <c r="D33" s="28"/>
      <c r="E33" s="28"/>
      <c r="F33" s="26"/>
      <c r="G33" s="26" t="e">
        <f>K33</f>
        <v>#REF!</v>
      </c>
      <c r="H33" s="27"/>
      <c r="I33" s="24"/>
      <c r="J33" s="60" t="s">
        <v>83</v>
      </c>
      <c r="K33" s="62" t="e">
        <f>'Control PDF'!B12</f>
        <v>#REF!</v>
      </c>
    </row>
    <row r="34" spans="2:12" x14ac:dyDescent="0.2">
      <c r="B34" s="25" t="e">
        <f>IF(K34&gt;1,J34," ")</f>
        <v>#REF!</v>
      </c>
      <c r="C34" s="30"/>
      <c r="D34" s="30"/>
      <c r="E34" s="28"/>
      <c r="F34" s="26"/>
      <c r="G34" s="26" t="e">
        <f>K34</f>
        <v>#REF!</v>
      </c>
      <c r="H34" s="27"/>
      <c r="I34" s="24"/>
      <c r="J34" s="60" t="s">
        <v>70</v>
      </c>
      <c r="K34" s="62" t="e">
        <f>'Control PDF'!B13</f>
        <v>#REF!</v>
      </c>
    </row>
    <row r="35" spans="2:12" x14ac:dyDescent="0.2">
      <c r="B35" s="25"/>
      <c r="C35" s="30"/>
      <c r="D35" s="30"/>
      <c r="E35" s="28"/>
      <c r="F35" s="26"/>
      <c r="G35" s="26"/>
      <c r="H35" s="27"/>
      <c r="I35" s="24"/>
      <c r="J35" s="60"/>
      <c r="K35" s="62" t="e">
        <f>SUM(K33:K34)</f>
        <v>#REF!</v>
      </c>
    </row>
    <row r="36" spans="2:12" x14ac:dyDescent="0.2">
      <c r="B36" s="25" t="e">
        <f>IF(K36&gt;1,J36," ")</f>
        <v>#REF!</v>
      </c>
      <c r="C36" s="30"/>
      <c r="D36" s="30"/>
      <c r="E36" s="28"/>
      <c r="F36" s="26"/>
      <c r="G36" s="26" t="e">
        <f>K36</f>
        <v>#REF!</v>
      </c>
      <c r="H36" s="27"/>
      <c r="I36" s="24"/>
      <c r="J36" s="59" t="s">
        <v>71</v>
      </c>
      <c r="K36" s="62" t="e">
        <f>'Control PDF'!B15</f>
        <v>#REF!</v>
      </c>
    </row>
    <row r="37" spans="2:12" ht="14.25" customHeight="1" x14ac:dyDescent="0.2">
      <c r="B37" s="25" t="e">
        <f>IF(K37&gt;1,J37," ")</f>
        <v>#REF!</v>
      </c>
      <c r="C37" s="31"/>
      <c r="D37" s="31"/>
      <c r="E37" s="28"/>
      <c r="F37" s="26"/>
      <c r="G37" s="26" t="e">
        <f>K37</f>
        <v>#REF!</v>
      </c>
      <c r="H37" s="26"/>
      <c r="I37" s="24"/>
      <c r="J37" s="59" t="s">
        <v>72</v>
      </c>
      <c r="K37" s="62" t="e">
        <f>'Control PDF'!B16</f>
        <v>#REF!</v>
      </c>
    </row>
    <row r="38" spans="2:12" ht="14.25" customHeight="1" x14ac:dyDescent="0.2">
      <c r="B38" s="25" t="e">
        <f t="shared" ref="B38" si="0">IF(K38&gt;1,J38," ")</f>
        <v>#REF!</v>
      </c>
      <c r="C38" s="31"/>
      <c r="D38" s="31"/>
      <c r="E38" s="28"/>
      <c r="F38" s="26"/>
      <c r="G38" s="26" t="e">
        <f>K38</f>
        <v>#REF!</v>
      </c>
      <c r="H38" s="26"/>
      <c r="I38" s="24"/>
      <c r="J38" s="59" t="s">
        <v>73</v>
      </c>
      <c r="K38" s="62" t="e">
        <f>'Control PDF'!B17</f>
        <v>#REF!</v>
      </c>
    </row>
    <row r="39" spans="2:12" x14ac:dyDescent="0.2">
      <c r="B39" s="25"/>
      <c r="F39" s="26"/>
      <c r="G39" s="26"/>
      <c r="H39" s="26"/>
      <c r="I39" s="32"/>
      <c r="J39" s="61"/>
    </row>
    <row r="40" spans="2:12" x14ac:dyDescent="0.2">
      <c r="B40" s="25"/>
      <c r="F40" s="26"/>
      <c r="G40" s="26"/>
      <c r="H40" s="26"/>
      <c r="I40" s="32"/>
      <c r="J40" s="60"/>
    </row>
    <row r="41" spans="2:12" x14ac:dyDescent="0.2">
      <c r="B41" s="25"/>
      <c r="F41" s="33"/>
      <c r="G41" s="33"/>
      <c r="H41" s="33"/>
      <c r="I41" s="24"/>
    </row>
    <row r="42" spans="2:12" x14ac:dyDescent="0.2">
      <c r="B42" s="25"/>
      <c r="I42" s="24"/>
      <c r="J42" s="59"/>
    </row>
    <row r="43" spans="2:12" x14ac:dyDescent="0.2">
      <c r="C43" s="34"/>
      <c r="F43" s="35" t="str">
        <f>'[1]Valores a asegurar (2)'!C36</f>
        <v>PRIMA NETA ANUAL</v>
      </c>
      <c r="G43" s="26" t="e">
        <f>'Control PDF'!B19</f>
        <v>#REF!</v>
      </c>
      <c r="H43" s="26"/>
      <c r="I43" s="24"/>
    </row>
    <row r="44" spans="2:12" x14ac:dyDescent="0.2">
      <c r="C44" s="34"/>
      <c r="F44" s="35" t="str">
        <f>'[1]Valores a asegurar (2)'!C37</f>
        <v>IVA</v>
      </c>
      <c r="G44" s="26" t="e">
        <f>'Control PDF'!B20</f>
        <v>#REF!</v>
      </c>
      <c r="H44" s="26"/>
      <c r="I44" s="24"/>
    </row>
    <row r="45" spans="2:12" x14ac:dyDescent="0.2">
      <c r="F45" s="36"/>
      <c r="G45" s="26"/>
      <c r="H45" s="26"/>
      <c r="I45" s="24"/>
    </row>
    <row r="46" spans="2:12" x14ac:dyDescent="0.2">
      <c r="B46" s="25"/>
      <c r="F46" s="35" t="str">
        <f>'[1]Valores a asegurar (2)'!C38</f>
        <v>PRIMA TOTAL ANUAL</v>
      </c>
      <c r="G46" s="26" t="e">
        <f>'Control PDF'!B21</f>
        <v>#REF!</v>
      </c>
      <c r="H46" s="26"/>
      <c r="I46" s="24"/>
    </row>
    <row r="47" spans="2:12" x14ac:dyDescent="0.2">
      <c r="B47" s="25"/>
      <c r="F47" s="35" t="s">
        <v>77</v>
      </c>
      <c r="G47" s="26" t="e">
        <f ca="1">'Control PDF'!B23</f>
        <v>#REF!</v>
      </c>
      <c r="H47" s="26"/>
      <c r="I47" s="24"/>
      <c r="K47" s="10"/>
      <c r="L47" s="10"/>
    </row>
    <row r="48" spans="2:12" x14ac:dyDescent="0.2">
      <c r="B48" s="25"/>
      <c r="F48" s="37"/>
      <c r="G48" s="37"/>
      <c r="H48" s="38"/>
      <c r="I48" s="24"/>
      <c r="K48" s="10"/>
    </row>
    <row r="49" spans="2:11" ht="15" x14ac:dyDescent="0.25">
      <c r="B49" s="114" t="s">
        <v>101</v>
      </c>
      <c r="C49" s="114"/>
      <c r="D49" s="114"/>
      <c r="E49" s="114"/>
      <c r="F49" s="114"/>
      <c r="G49" s="114"/>
      <c r="H49" s="114"/>
      <c r="I49" s="24"/>
      <c r="K49" s="13"/>
    </row>
    <row r="50" spans="2:11" ht="15" x14ac:dyDescent="0.25">
      <c r="B50" s="3"/>
      <c r="C50" s="3"/>
      <c r="D50" s="3"/>
      <c r="E50" s="3"/>
      <c r="F50" s="3"/>
      <c r="G50" s="3"/>
      <c r="H50" s="3"/>
      <c r="I50" s="24"/>
    </row>
    <row r="51" spans="2:11" x14ac:dyDescent="0.2">
      <c r="B51" s="117" t="str">
        <f>'[1]Valores a asegurar (2)'!C10</f>
        <v>Avería de calentadores</v>
      </c>
      <c r="C51" s="117"/>
      <c r="D51" s="117"/>
      <c r="E51" s="117"/>
      <c r="F51" s="37" t="str">
        <f>'[1]Valores a asegurar (2)'!E10</f>
        <v>2 SMMLV</v>
      </c>
      <c r="G51" s="37"/>
      <c r="H51" s="39"/>
      <c r="I51" s="24"/>
    </row>
    <row r="52" spans="2:11" x14ac:dyDescent="0.2">
      <c r="B52" s="117" t="str">
        <f>'[1]Valores a asegurar (2)'!C11</f>
        <v>Alimentos Refrigerados</v>
      </c>
      <c r="C52" s="117"/>
      <c r="D52" s="117"/>
      <c r="E52" s="117"/>
      <c r="F52" s="37" t="str">
        <f>'[1]Valores a asegurar (2)'!E11</f>
        <v>1 SMMLV</v>
      </c>
      <c r="H52" s="38"/>
      <c r="I52" s="24"/>
    </row>
    <row r="53" spans="2:11" ht="26.25" customHeight="1" x14ac:dyDescent="0.2">
      <c r="B53" s="117" t="str">
        <f>'[1]Valores a asegurar (2)'!C12</f>
        <v>Arrendamiento y arrendamientos dejado de percibir</v>
      </c>
      <c r="C53" s="117"/>
      <c r="D53" s="117"/>
      <c r="E53" s="117"/>
      <c r="F53" s="118" t="str">
        <f>'[1]Valores a asegurar (2)'!E12</f>
        <v>1% mensual del valor asegurado del inmueble máx. 6 meses</v>
      </c>
      <c r="G53" s="118"/>
      <c r="H53" s="118"/>
      <c r="I53" s="24"/>
    </row>
    <row r="54" spans="2:11" x14ac:dyDescent="0.2">
      <c r="B54" s="117" t="str">
        <f>'[1]Valores a asegurar (2)'!C13</f>
        <v>Rotura de vidrios y de porcelana sanitaria y tuberías</v>
      </c>
      <c r="C54" s="117"/>
      <c r="D54" s="117"/>
      <c r="E54" s="117"/>
      <c r="F54" s="37" t="str">
        <f>'[1]Valores a asegurar (2)'!E13</f>
        <v>5% del valor asegurado del inmueble y contenidos</v>
      </c>
      <c r="H54" s="40"/>
      <c r="I54" s="24"/>
    </row>
    <row r="55" spans="2:11" x14ac:dyDescent="0.2">
      <c r="B55" s="117" t="str">
        <f>'[1]Valores a asegurar (2)'!C14</f>
        <v>Gastos de extinción del siniestro</v>
      </c>
      <c r="C55" s="117"/>
      <c r="D55" s="117"/>
      <c r="E55" s="117"/>
      <c r="F55" s="37" t="str">
        <f>'[1]Valores a asegurar (2)'!E14</f>
        <v>5% del valor asegurado del inmueble y contenidos</v>
      </c>
      <c r="H55" s="40"/>
      <c r="I55" s="24"/>
    </row>
    <row r="56" spans="2:11" ht="15" customHeight="1" x14ac:dyDescent="0.2">
      <c r="B56" s="117" t="str">
        <f>'[1]Valores a asegurar (2)'!C15</f>
        <v>Remoción de escombros</v>
      </c>
      <c r="C56" s="117"/>
      <c r="D56" s="117"/>
      <c r="E56" s="117"/>
      <c r="F56" s="37" t="str">
        <f>'[1]Valores a asegurar (2)'!E15</f>
        <v>5% del valor asegurado del inmueble y contenidos</v>
      </c>
      <c r="H56" s="40"/>
    </row>
    <row r="57" spans="2:11" x14ac:dyDescent="0.2">
      <c r="B57" s="117" t="str">
        <f>'[1]Valores a asegurar (2)'!C16</f>
        <v>Honorarios profesionales</v>
      </c>
      <c r="C57" s="117"/>
      <c r="D57" s="117"/>
      <c r="E57" s="117"/>
      <c r="F57" s="37" t="str">
        <f>'[1]Valores a asegurar (2)'!E16</f>
        <v>5% del valor asegurado del inmueble</v>
      </c>
      <c r="G57" s="16"/>
      <c r="H57" s="41"/>
      <c r="I57" s="24"/>
    </row>
    <row r="58" spans="2:11" x14ac:dyDescent="0.2">
      <c r="B58" s="117" t="str">
        <f>'[1]Valores a asegurar (2)'!C17</f>
        <v>Gastos para la preservación de bienes</v>
      </c>
      <c r="C58" s="117"/>
      <c r="D58" s="117"/>
      <c r="E58" s="117"/>
      <c r="F58" s="37" t="str">
        <f>'[1]Valores a asegurar (2)'!E17</f>
        <v>5% del valor asegurado del inmueble y contenidos</v>
      </c>
      <c r="H58" s="40"/>
      <c r="I58" s="24"/>
    </row>
    <row r="59" spans="2:11" x14ac:dyDescent="0.2">
      <c r="B59" s="117" t="str">
        <f>'[1]Valores a asegurar (2)'!C18</f>
        <v>Amparo de propiedades de invitados</v>
      </c>
      <c r="C59" s="117"/>
      <c r="D59" s="117"/>
      <c r="E59" s="117"/>
      <c r="F59" s="37" t="str">
        <f>'[1]Valores a asegurar (2)'!E18</f>
        <v>3 SMMLV</v>
      </c>
      <c r="H59" s="40"/>
      <c r="I59" s="24"/>
    </row>
    <row r="60" spans="2:11" ht="26.25" customHeight="1" x14ac:dyDescent="0.2">
      <c r="B60" s="117" t="str">
        <f>'[1]Valores a asegurar (2)'!C19</f>
        <v>Gastos de Reposición de documentos</v>
      </c>
      <c r="C60" s="117"/>
      <c r="D60" s="117"/>
      <c r="E60" s="117"/>
      <c r="F60" s="118" t="str">
        <f>'[1]Valores a asegurar (2)'!E19</f>
        <v xml:space="preserve">5% del valor asegurado de los contenidos máx. 10 SMMLV </v>
      </c>
      <c r="G60" s="118"/>
      <c r="H60" s="118"/>
      <c r="I60" s="24"/>
    </row>
    <row r="61" spans="2:11" x14ac:dyDescent="0.2">
      <c r="B61" s="42"/>
      <c r="C61" s="42"/>
      <c r="D61" s="42"/>
      <c r="E61" s="42"/>
      <c r="F61" s="43"/>
      <c r="G61" s="43"/>
      <c r="H61" s="43"/>
      <c r="I61" s="24"/>
    </row>
    <row r="62" spans="2:11" ht="15" x14ac:dyDescent="0.25">
      <c r="B62" s="114" t="s">
        <v>102</v>
      </c>
      <c r="C62" s="114"/>
      <c r="D62" s="114"/>
      <c r="E62" s="17"/>
      <c r="F62" s="114" t="s">
        <v>103</v>
      </c>
      <c r="G62" s="114"/>
      <c r="H62" s="114"/>
    </row>
    <row r="64" spans="2:11" ht="33" customHeight="1" x14ac:dyDescent="0.2">
      <c r="B64" s="120" t="s">
        <v>104</v>
      </c>
      <c r="C64" s="120"/>
      <c r="D64" s="120"/>
      <c r="E64" s="120"/>
      <c r="F64" s="46" t="s">
        <v>105</v>
      </c>
      <c r="G64" s="45"/>
    </row>
    <row r="65" spans="2:9" x14ac:dyDescent="0.2">
      <c r="B65" s="44" t="s">
        <v>106</v>
      </c>
      <c r="C65" s="45"/>
      <c r="D65" s="45"/>
      <c r="E65" s="45"/>
      <c r="F65" s="45" t="s">
        <v>107</v>
      </c>
      <c r="G65" s="45"/>
    </row>
    <row r="66" spans="2:9" x14ac:dyDescent="0.2">
      <c r="B66" s="44" t="s">
        <v>67</v>
      </c>
      <c r="C66" s="45"/>
      <c r="D66" s="45"/>
      <c r="E66" s="45"/>
      <c r="F66" s="45" t="s">
        <v>108</v>
      </c>
      <c r="G66" s="45"/>
    </row>
    <row r="67" spans="2:9" x14ac:dyDescent="0.2">
      <c r="B67" s="44" t="s">
        <v>68</v>
      </c>
      <c r="C67" s="45"/>
      <c r="D67" s="45"/>
      <c r="E67" s="45"/>
      <c r="F67" s="47" t="s">
        <v>108</v>
      </c>
      <c r="G67" s="45"/>
    </row>
    <row r="68" spans="2:9" x14ac:dyDescent="0.2">
      <c r="B68" s="44" t="s">
        <v>109</v>
      </c>
      <c r="C68" s="45"/>
      <c r="D68" s="45"/>
      <c r="E68" s="45"/>
      <c r="F68" s="2" t="s">
        <v>110</v>
      </c>
      <c r="G68" s="45"/>
    </row>
    <row r="69" spans="2:9" x14ac:dyDescent="0.2">
      <c r="B69" s="44" t="s">
        <v>70</v>
      </c>
      <c r="C69" s="45"/>
      <c r="D69" s="45"/>
      <c r="E69" s="45"/>
      <c r="F69" s="2" t="s">
        <v>110</v>
      </c>
      <c r="G69" s="45"/>
    </row>
    <row r="70" spans="2:9" ht="15" x14ac:dyDescent="0.25">
      <c r="I70" s="12"/>
    </row>
    <row r="71" spans="2:9" ht="15" x14ac:dyDescent="0.25">
      <c r="B71" s="114" t="s">
        <v>111</v>
      </c>
      <c r="C71" s="114"/>
      <c r="D71" s="114"/>
      <c r="E71" s="114"/>
      <c r="F71" s="114"/>
      <c r="G71" s="114"/>
      <c r="H71" s="114"/>
    </row>
    <row r="72" spans="2:9" x14ac:dyDescent="0.2">
      <c r="B72" s="121" t="s">
        <v>112</v>
      </c>
      <c r="C72" s="122"/>
      <c r="D72" s="122"/>
      <c r="E72" s="122"/>
      <c r="F72" s="122"/>
      <c r="G72" s="122"/>
      <c r="H72" s="122"/>
      <c r="I72" s="49"/>
    </row>
    <row r="73" spans="2:9" ht="30" customHeight="1" x14ac:dyDescent="0.2">
      <c r="B73" s="119" t="s">
        <v>113</v>
      </c>
      <c r="C73" s="119"/>
      <c r="D73" s="119"/>
      <c r="E73" s="119"/>
      <c r="F73" s="119"/>
      <c r="G73" s="119"/>
      <c r="H73" s="119"/>
      <c r="I73" s="50"/>
    </row>
    <row r="74" spans="2:9" ht="14.25" customHeight="1" x14ac:dyDescent="0.2">
      <c r="B74" s="51" t="s">
        <v>114</v>
      </c>
      <c r="I74" s="50"/>
    </row>
    <row r="75" spans="2:9" x14ac:dyDescent="0.2">
      <c r="B75" s="123" t="s">
        <v>115</v>
      </c>
      <c r="C75" s="118"/>
      <c r="D75" s="118"/>
      <c r="E75" s="118"/>
      <c r="F75" s="118"/>
      <c r="G75" s="118"/>
      <c r="H75" s="118"/>
      <c r="I75" s="50"/>
    </row>
    <row r="76" spans="2:9" ht="45" customHeight="1" x14ac:dyDescent="0.2">
      <c r="B76" s="119" t="s">
        <v>116</v>
      </c>
      <c r="C76" s="119"/>
      <c r="D76" s="119"/>
      <c r="E76" s="119"/>
      <c r="F76" s="119"/>
      <c r="G76" s="119"/>
      <c r="H76" s="119"/>
      <c r="I76" s="52"/>
    </row>
    <row r="77" spans="2:9" ht="15" x14ac:dyDescent="0.25">
      <c r="B77" s="123" t="s">
        <v>117</v>
      </c>
      <c r="C77" s="118"/>
      <c r="D77" s="118"/>
      <c r="E77" s="118"/>
      <c r="F77" s="118"/>
      <c r="G77" s="118"/>
      <c r="H77" s="118"/>
      <c r="I77" s="12"/>
    </row>
    <row r="78" spans="2:9" x14ac:dyDescent="0.2">
      <c r="B78" s="123" t="s">
        <v>118</v>
      </c>
      <c r="C78" s="118"/>
      <c r="D78" s="118"/>
      <c r="E78" s="118"/>
      <c r="F78" s="118"/>
      <c r="G78" s="118"/>
      <c r="H78" s="118"/>
    </row>
    <row r="79" spans="2:9" ht="27.75" customHeight="1" x14ac:dyDescent="0.2">
      <c r="B79" s="123" t="s">
        <v>119</v>
      </c>
      <c r="C79" s="118"/>
      <c r="D79" s="118"/>
      <c r="E79" s="118"/>
      <c r="F79" s="118"/>
      <c r="G79" s="118"/>
      <c r="H79" s="118"/>
    </row>
    <row r="80" spans="2:9" x14ac:dyDescent="0.2">
      <c r="B80" s="123" t="s">
        <v>120</v>
      </c>
      <c r="C80" s="118"/>
      <c r="D80" s="118"/>
      <c r="E80" s="118"/>
      <c r="F80" s="118"/>
      <c r="G80" s="118"/>
      <c r="H80" s="118"/>
    </row>
    <row r="81" spans="2:10" x14ac:dyDescent="0.2">
      <c r="B81" s="53"/>
      <c r="C81" s="43"/>
      <c r="D81" s="43"/>
      <c r="E81" s="43"/>
      <c r="F81" s="43"/>
      <c r="G81" s="43"/>
      <c r="H81" s="43"/>
    </row>
    <row r="82" spans="2:10" ht="15" x14ac:dyDescent="0.25">
      <c r="B82" s="114" t="s">
        <v>121</v>
      </c>
      <c r="C82" s="114"/>
      <c r="D82" s="114"/>
      <c r="E82" s="114"/>
      <c r="F82" s="114"/>
      <c r="G82" s="114"/>
      <c r="H82" s="114"/>
      <c r="I82" s="11"/>
    </row>
    <row r="83" spans="2:10" x14ac:dyDescent="0.2">
      <c r="I83" s="11"/>
    </row>
    <row r="84" spans="2:10" x14ac:dyDescent="0.2">
      <c r="B84" s="122" t="s">
        <v>122</v>
      </c>
      <c r="C84" s="122"/>
      <c r="D84" s="122"/>
      <c r="E84" s="122"/>
      <c r="F84" s="122"/>
      <c r="G84" s="122"/>
      <c r="H84" s="122"/>
      <c r="I84" s="54"/>
    </row>
    <row r="85" spans="2:10" x14ac:dyDescent="0.2">
      <c r="B85" s="122"/>
      <c r="C85" s="116"/>
      <c r="D85" s="116"/>
      <c r="E85" s="116"/>
      <c r="F85" s="116"/>
      <c r="G85" s="116"/>
      <c r="H85" s="116"/>
      <c r="I85" s="11"/>
    </row>
    <row r="86" spans="2:10" ht="15" x14ac:dyDescent="0.2">
      <c r="B86" s="124" t="s">
        <v>123</v>
      </c>
      <c r="C86" s="124"/>
      <c r="D86" s="124"/>
      <c r="E86" s="124"/>
      <c r="F86" s="125" t="s">
        <v>124</v>
      </c>
      <c r="G86" s="125"/>
      <c r="H86" s="125"/>
      <c r="I86" s="47"/>
    </row>
    <row r="87" spans="2:10" ht="14.25" customHeight="1" x14ac:dyDescent="0.2">
      <c r="B87" s="118" t="s">
        <v>125</v>
      </c>
      <c r="C87" s="118"/>
      <c r="D87" s="118"/>
      <c r="E87" s="118"/>
      <c r="F87" s="118"/>
      <c r="G87" s="47" t="s">
        <v>126</v>
      </c>
      <c r="H87" s="15"/>
      <c r="I87" s="47"/>
    </row>
    <row r="88" spans="2:10" x14ac:dyDescent="0.2">
      <c r="B88" s="15" t="s">
        <v>127</v>
      </c>
      <c r="C88" s="11"/>
      <c r="D88" s="11"/>
      <c r="E88" s="11"/>
      <c r="G88" s="37" t="s">
        <v>126</v>
      </c>
      <c r="H88" s="11"/>
      <c r="I88" s="47"/>
    </row>
    <row r="89" spans="2:10" x14ac:dyDescent="0.2">
      <c r="B89" s="15" t="s">
        <v>128</v>
      </c>
      <c r="C89" s="37"/>
      <c r="D89" s="37"/>
      <c r="E89" s="37"/>
      <c r="G89" s="47" t="s">
        <v>129</v>
      </c>
      <c r="H89" s="37"/>
      <c r="I89" s="11"/>
    </row>
    <row r="90" spans="2:10" s="37" customFormat="1" ht="31.5" customHeight="1" x14ac:dyDescent="0.25">
      <c r="B90" s="37" t="s">
        <v>130</v>
      </c>
      <c r="G90" s="118" t="s">
        <v>131</v>
      </c>
      <c r="H90" s="118"/>
      <c r="I90" s="47"/>
      <c r="J90" s="47"/>
    </row>
    <row r="91" spans="2:10" x14ac:dyDescent="0.2">
      <c r="B91" s="15" t="s">
        <v>132</v>
      </c>
      <c r="C91" s="37"/>
      <c r="D91" s="37"/>
      <c r="E91" s="37"/>
      <c r="G91" s="37" t="s">
        <v>133</v>
      </c>
      <c r="H91" s="37"/>
      <c r="I91" s="11"/>
    </row>
    <row r="92" spans="2:10" ht="14.25" customHeight="1" x14ac:dyDescent="0.2">
      <c r="B92" s="37" t="s">
        <v>134</v>
      </c>
      <c r="C92" s="55"/>
      <c r="D92" s="55"/>
      <c r="E92" s="55"/>
      <c r="G92" s="37" t="s">
        <v>135</v>
      </c>
      <c r="H92" s="48"/>
      <c r="I92" s="47"/>
    </row>
    <row r="93" spans="2:10" x14ac:dyDescent="0.2">
      <c r="B93" s="15" t="s">
        <v>136</v>
      </c>
      <c r="C93" s="11"/>
      <c r="D93" s="11"/>
      <c r="E93" s="11"/>
      <c r="G93" s="37" t="s">
        <v>137</v>
      </c>
      <c r="H93" s="11"/>
      <c r="I93" s="55"/>
    </row>
    <row r="94" spans="2:10" x14ac:dyDescent="0.2">
      <c r="B94" s="15" t="s">
        <v>138</v>
      </c>
      <c r="C94" s="11"/>
      <c r="D94" s="11"/>
      <c r="E94" s="11"/>
      <c r="F94" s="11"/>
      <c r="G94" s="11"/>
      <c r="H94" s="11"/>
      <c r="I94" s="11"/>
    </row>
    <row r="95" spans="2:10" x14ac:dyDescent="0.2">
      <c r="B95" s="48"/>
      <c r="C95" s="37"/>
      <c r="D95" s="37"/>
      <c r="E95" s="37"/>
      <c r="F95" s="37"/>
      <c r="G95" s="37"/>
      <c r="H95" s="37"/>
      <c r="I95" s="11"/>
    </row>
    <row r="96" spans="2:10" ht="15.75" x14ac:dyDescent="0.2">
      <c r="B96" s="126" t="s">
        <v>139</v>
      </c>
      <c r="C96" s="126"/>
      <c r="D96" s="126"/>
      <c r="E96" s="126"/>
      <c r="F96" s="126"/>
      <c r="G96" s="126"/>
      <c r="H96" s="126"/>
      <c r="I96" s="11"/>
    </row>
    <row r="97" spans="2:9" ht="15.75" x14ac:dyDescent="0.2">
      <c r="B97" s="56" t="s">
        <v>140</v>
      </c>
      <c r="C97" s="15"/>
      <c r="D97" s="15"/>
      <c r="E97" s="15"/>
      <c r="F97" s="15"/>
      <c r="G97" s="15"/>
      <c r="H97" s="15"/>
      <c r="I97" s="11"/>
    </row>
    <row r="98" spans="2:9" ht="15.75" x14ac:dyDescent="0.2">
      <c r="B98" s="56" t="s">
        <v>141</v>
      </c>
      <c r="C98" s="15"/>
      <c r="D98" s="15"/>
      <c r="E98" s="15"/>
      <c r="F98" s="15"/>
      <c r="G98" s="15"/>
      <c r="H98" s="15"/>
      <c r="I98" s="11"/>
    </row>
    <row r="99" spans="2:9" ht="15.75" x14ac:dyDescent="0.2">
      <c r="B99" s="56" t="s">
        <v>142</v>
      </c>
      <c r="C99" s="15"/>
      <c r="D99" s="15"/>
      <c r="E99" s="15"/>
      <c r="F99" s="15"/>
      <c r="G99" s="15"/>
      <c r="H99" s="15"/>
      <c r="I99" s="11"/>
    </row>
    <row r="100" spans="2:9" ht="15.75" x14ac:dyDescent="0.2">
      <c r="B100" s="56" t="s">
        <v>143</v>
      </c>
      <c r="C100" s="15"/>
      <c r="D100" s="15"/>
      <c r="E100" s="15"/>
      <c r="F100" s="15"/>
      <c r="G100" s="15"/>
      <c r="H100" s="15"/>
      <c r="I100" s="11"/>
    </row>
    <row r="101" spans="2:9" ht="15.75" x14ac:dyDescent="0.2">
      <c r="B101" s="56" t="s">
        <v>144</v>
      </c>
      <c r="C101" s="15"/>
      <c r="D101" s="15"/>
      <c r="E101" s="15"/>
      <c r="F101" s="15"/>
      <c r="G101" s="15"/>
      <c r="H101" s="15"/>
      <c r="I101" s="11"/>
    </row>
    <row r="102" spans="2:9" x14ac:dyDescent="0.2">
      <c r="B102" s="57"/>
      <c r="C102" s="15"/>
      <c r="D102" s="15"/>
      <c r="E102" s="15"/>
      <c r="F102" s="15"/>
      <c r="G102" s="15"/>
      <c r="H102" s="15"/>
      <c r="I102" s="11"/>
    </row>
    <row r="103" spans="2:9" x14ac:dyDescent="0.2">
      <c r="B103" s="57"/>
      <c r="C103" s="15"/>
      <c r="D103" s="15"/>
      <c r="E103" s="15"/>
      <c r="F103" s="15"/>
      <c r="G103" s="15"/>
      <c r="H103" s="15"/>
      <c r="I103" s="11"/>
    </row>
    <row r="104" spans="2:9" x14ac:dyDescent="0.2">
      <c r="B104" s="57"/>
      <c r="C104" s="15"/>
      <c r="D104" s="15"/>
      <c r="E104" s="15"/>
      <c r="F104" s="15"/>
      <c r="G104" s="15"/>
      <c r="H104" s="15"/>
      <c r="I104" s="11"/>
    </row>
    <row r="105" spans="2:9" x14ac:dyDescent="0.2">
      <c r="B105" s="57"/>
      <c r="C105" s="15"/>
      <c r="D105" s="15"/>
      <c r="E105" s="15"/>
      <c r="F105" s="15"/>
      <c r="G105" s="15"/>
      <c r="H105" s="15"/>
      <c r="I105" s="11"/>
    </row>
    <row r="106" spans="2:9" x14ac:dyDescent="0.2">
      <c r="B106" s="57"/>
      <c r="C106" s="15"/>
      <c r="D106" s="15"/>
      <c r="E106" s="15"/>
      <c r="F106" s="15"/>
      <c r="G106" s="15"/>
      <c r="H106" s="15"/>
      <c r="I106" s="11"/>
    </row>
    <row r="107" spans="2:9" x14ac:dyDescent="0.2">
      <c r="B107" s="122"/>
      <c r="C107" s="116"/>
      <c r="D107" s="116"/>
      <c r="E107" s="116"/>
      <c r="F107" s="116"/>
      <c r="G107" s="116"/>
      <c r="H107" s="116"/>
      <c r="I107" s="11"/>
    </row>
    <row r="108" spans="2:9" x14ac:dyDescent="0.2">
      <c r="B108" s="122"/>
      <c r="C108" s="116"/>
      <c r="D108" s="116"/>
      <c r="E108" s="116"/>
      <c r="F108" s="116"/>
      <c r="G108" s="116"/>
      <c r="H108" s="116"/>
    </row>
    <row r="109" spans="2:9" x14ac:dyDescent="0.2">
      <c r="B109" s="122"/>
      <c r="C109" s="116"/>
      <c r="D109" s="116"/>
      <c r="E109" s="116"/>
      <c r="F109" s="116"/>
      <c r="G109" s="116"/>
      <c r="H109" s="116"/>
    </row>
  </sheetData>
  <sheetProtection algorithmName="SHA-512" hashValue="Zv3bTGihAGKRGorbLmp9sqTRHv4wNEIFtcsHct+MkTaO/DUTqcOvLLNWrO1yPRlbC/TPL6gdY6zTMfwcXSSA4Q==" saltValue="S5Pe4xOuqGQw5pi+XS/luQ==" spinCount="100000" sheet="1" objects="1" scenarios="1"/>
  <mergeCells count="47">
    <mergeCell ref="G90:H90"/>
    <mergeCell ref="B96:H96"/>
    <mergeCell ref="B107:H107"/>
    <mergeCell ref="B108:H108"/>
    <mergeCell ref="B109:H109"/>
    <mergeCell ref="B87:F87"/>
    <mergeCell ref="B75:H75"/>
    <mergeCell ref="B76:H76"/>
    <mergeCell ref="B77:H77"/>
    <mergeCell ref="B78:H78"/>
    <mergeCell ref="B79:H79"/>
    <mergeCell ref="B80:H80"/>
    <mergeCell ref="B82:H82"/>
    <mergeCell ref="B84:H84"/>
    <mergeCell ref="B85:H85"/>
    <mergeCell ref="B86:E86"/>
    <mergeCell ref="F86:H86"/>
    <mergeCell ref="B73:H73"/>
    <mergeCell ref="B56:E56"/>
    <mergeCell ref="B57:E57"/>
    <mergeCell ref="B58:E58"/>
    <mergeCell ref="B59:E59"/>
    <mergeCell ref="B60:E60"/>
    <mergeCell ref="F60:H60"/>
    <mergeCell ref="B62:D62"/>
    <mergeCell ref="F62:H62"/>
    <mergeCell ref="B64:E64"/>
    <mergeCell ref="B71:H71"/>
    <mergeCell ref="B72:H72"/>
    <mergeCell ref="B55:E55"/>
    <mergeCell ref="C18:H18"/>
    <mergeCell ref="C19:E19"/>
    <mergeCell ref="C20:E20"/>
    <mergeCell ref="B22:D22"/>
    <mergeCell ref="F22:H22"/>
    <mergeCell ref="B49:H49"/>
    <mergeCell ref="B51:E51"/>
    <mergeCell ref="B52:E52"/>
    <mergeCell ref="B53:E53"/>
    <mergeCell ref="F53:H53"/>
    <mergeCell ref="B54:E54"/>
    <mergeCell ref="E1:G1"/>
    <mergeCell ref="B7:H7"/>
    <mergeCell ref="B9:H9"/>
    <mergeCell ref="B15:H15"/>
    <mergeCell ref="C17:E17"/>
    <mergeCell ref="G17:H17"/>
  </mergeCells>
  <conditionalFormatting sqref="I41:I51">
    <cfRule type="cellIs" dxfId="64" priority="92" operator="equal">
      <formula>0</formula>
    </cfRule>
    <cfRule type="cellIs" dxfId="63" priority="93" operator="equal">
      <formula>0</formula>
    </cfRule>
    <cfRule type="cellIs" dxfId="62" priority="94" operator="equal">
      <formula>0</formula>
    </cfRule>
  </conditionalFormatting>
  <conditionalFormatting sqref="B40">
    <cfRule type="expression" dxfId="61" priority="91">
      <formula>"h30=0"</formula>
    </cfRule>
  </conditionalFormatting>
  <conditionalFormatting sqref="I39:I40">
    <cfRule type="cellIs" dxfId="60" priority="90" operator="equal">
      <formula>0</formula>
    </cfRule>
  </conditionalFormatting>
  <conditionalFormatting sqref="H51:H52 H48">
    <cfRule type="cellIs" dxfId="59" priority="89" operator="equal">
      <formula>0</formula>
    </cfRule>
  </conditionalFormatting>
  <conditionalFormatting sqref="B24">
    <cfRule type="expression" dxfId="58" priority="88">
      <formula>"h30=0"</formula>
    </cfRule>
  </conditionalFormatting>
  <conditionalFormatting sqref="H24:H33">
    <cfRule type="cellIs" dxfId="57" priority="87" operator="equal">
      <formula>0</formula>
    </cfRule>
  </conditionalFormatting>
  <conditionalFormatting sqref="B26:B29 B31">
    <cfRule type="expression" dxfId="56" priority="86">
      <formula>"h30=0"</formula>
    </cfRule>
  </conditionalFormatting>
  <conditionalFormatting sqref="B25">
    <cfRule type="expression" dxfId="55" priority="85">
      <formula>"h30=0"</formula>
    </cfRule>
  </conditionalFormatting>
  <conditionalFormatting sqref="F25:F36 F38 F40 F42">
    <cfRule type="cellIs" dxfId="54" priority="82" operator="greaterThan">
      <formula>" $ - "</formula>
    </cfRule>
    <cfRule type="cellIs" dxfId="53" priority="83" operator="greaterThan">
      <formula>" $ - "</formula>
    </cfRule>
    <cfRule type="cellIs" dxfId="52" priority="84" operator="equal">
      <formula>$F$25</formula>
    </cfRule>
  </conditionalFormatting>
  <conditionalFormatting sqref="F25:F36 F38 F40 F42 H25:H36">
    <cfRule type="cellIs" dxfId="51" priority="81" operator="equal">
      <formula>0</formula>
    </cfRule>
  </conditionalFormatting>
  <conditionalFormatting sqref="F24">
    <cfRule type="expression" dxfId="50" priority="80">
      <formula>$F$25=0</formula>
    </cfRule>
  </conditionalFormatting>
  <conditionalFormatting sqref="H34:H36">
    <cfRule type="cellIs" dxfId="49" priority="79" operator="equal">
      <formula>0</formula>
    </cfRule>
  </conditionalFormatting>
  <conditionalFormatting sqref="B38">
    <cfRule type="expression" dxfId="48" priority="78">
      <formula>"h30=0"</formula>
    </cfRule>
  </conditionalFormatting>
  <conditionalFormatting sqref="J37:J38">
    <cfRule type="cellIs" dxfId="47" priority="77" operator="equal">
      <formula>0</formula>
    </cfRule>
  </conditionalFormatting>
  <conditionalFormatting sqref="B29">
    <cfRule type="expression" dxfId="46" priority="73">
      <formula>$J$29&lt;=0</formula>
    </cfRule>
    <cfRule type="cellIs" dxfId="45" priority="74" operator="equal">
      <formula>0</formula>
    </cfRule>
    <cfRule type="colorScale" priority="75">
      <colorScale>
        <cfvo type="min"/>
        <cfvo type="max"/>
        <color rgb="FFFF7128"/>
        <color rgb="FFFFEF9C"/>
      </colorScale>
    </cfRule>
    <cfRule type="cellIs" dxfId="44" priority="76" operator="lessThan">
      <formula>0</formula>
    </cfRule>
  </conditionalFormatting>
  <conditionalFormatting sqref="B31">
    <cfRule type="expression" dxfId="43" priority="69">
      <formula>$J$29&lt;=0</formula>
    </cfRule>
    <cfRule type="cellIs" dxfId="42" priority="70" operator="equal">
      <formula>0</formula>
    </cfRule>
    <cfRule type="colorScale" priority="71">
      <colorScale>
        <cfvo type="min"/>
        <cfvo type="max"/>
        <color rgb="FFFF7128"/>
        <color rgb="FFFFEF9C"/>
      </colorScale>
    </cfRule>
    <cfRule type="cellIs" dxfId="41" priority="72" operator="lessThan">
      <formula>0</formula>
    </cfRule>
  </conditionalFormatting>
  <conditionalFormatting sqref="J36">
    <cfRule type="cellIs" dxfId="40" priority="52" operator="equal">
      <formula>0</formula>
    </cfRule>
  </conditionalFormatting>
  <conditionalFormatting sqref="F37">
    <cfRule type="containsText" dxfId="39" priority="51" operator="containsText" text="No Incluido">
      <formula>NOT(ISERROR(SEARCH("No Incluido",F37)))</formula>
    </cfRule>
  </conditionalFormatting>
  <conditionalFormatting sqref="B33">
    <cfRule type="expression" dxfId="38" priority="45">
      <formula>"h30=0"</formula>
    </cfRule>
  </conditionalFormatting>
  <conditionalFormatting sqref="B33">
    <cfRule type="expression" dxfId="37" priority="41">
      <formula>$J$29&lt;=0</formula>
    </cfRule>
    <cfRule type="cellIs" dxfId="36" priority="42" operator="equal">
      <formula>0</formula>
    </cfRule>
    <cfRule type="colorScale" priority="43">
      <colorScale>
        <cfvo type="min"/>
        <cfvo type="max"/>
        <color rgb="FFFF7128"/>
        <color rgb="FFFFEF9C"/>
      </colorScale>
    </cfRule>
    <cfRule type="cellIs" dxfId="35" priority="44" operator="lessThan">
      <formula>0</formula>
    </cfRule>
  </conditionalFormatting>
  <conditionalFormatting sqref="F39">
    <cfRule type="containsText" dxfId="34" priority="40" operator="containsText" text="No Incluido">
      <formula>NOT(ISERROR(SEARCH("No Incluido",F39)))</formula>
    </cfRule>
  </conditionalFormatting>
  <conditionalFormatting sqref="F41">
    <cfRule type="cellIs" dxfId="33" priority="39" operator="equal">
      <formula>0</formula>
    </cfRule>
  </conditionalFormatting>
  <conditionalFormatting sqref="H38 H40 H42">
    <cfRule type="cellIs" dxfId="32" priority="38" operator="equal">
      <formula>0</formula>
    </cfRule>
  </conditionalFormatting>
  <conditionalFormatting sqref="H37">
    <cfRule type="containsText" dxfId="31" priority="37" operator="containsText" text="No Incluido">
      <formula>NOT(ISERROR(SEARCH("No Incluido",H37)))</formula>
    </cfRule>
  </conditionalFormatting>
  <conditionalFormatting sqref="H41">
    <cfRule type="cellIs" dxfId="30" priority="36" operator="equal">
      <formula>0</formula>
    </cfRule>
  </conditionalFormatting>
  <conditionalFormatting sqref="H39">
    <cfRule type="containsText" dxfId="29" priority="35" operator="containsText" text="No Incluido">
      <formula>NOT(ISERROR(SEARCH("No Incluido",H39)))</formula>
    </cfRule>
  </conditionalFormatting>
  <conditionalFormatting sqref="G25:G36 G40 G42">
    <cfRule type="cellIs" dxfId="28" priority="32" operator="greaterThan">
      <formula>" $ - "</formula>
    </cfRule>
    <cfRule type="cellIs" dxfId="27" priority="33" operator="greaterThan">
      <formula>" $ - "</formula>
    </cfRule>
    <cfRule type="cellIs" dxfId="26" priority="34" operator="equal">
      <formula>$F$25</formula>
    </cfRule>
  </conditionalFormatting>
  <conditionalFormatting sqref="G25:G36 G40 G42">
    <cfRule type="cellIs" dxfId="25" priority="31" operator="equal">
      <formula>0</formula>
    </cfRule>
  </conditionalFormatting>
  <conditionalFormatting sqref="G24">
    <cfRule type="expression" dxfId="24" priority="30">
      <formula>$F$25=0</formula>
    </cfRule>
  </conditionalFormatting>
  <conditionalFormatting sqref="G39">
    <cfRule type="containsText" dxfId="23" priority="28" operator="containsText" text="No Incluido">
      <formula>NOT(ISERROR(SEARCH("No Incluido",G39)))</formula>
    </cfRule>
  </conditionalFormatting>
  <conditionalFormatting sqref="G41">
    <cfRule type="cellIs" dxfId="22" priority="27" operator="equal">
      <formula>0</formula>
    </cfRule>
  </conditionalFormatting>
  <conditionalFormatting sqref="B35">
    <cfRule type="expression" dxfId="21" priority="9">
      <formula>"h30=0"</formula>
    </cfRule>
  </conditionalFormatting>
  <conditionalFormatting sqref="B34">
    <cfRule type="expression" dxfId="20" priority="26">
      <formula>"h30=0"</formula>
    </cfRule>
  </conditionalFormatting>
  <conditionalFormatting sqref="B34">
    <cfRule type="expression" dxfId="19" priority="22">
      <formula>$J$29&lt;=0</formula>
    </cfRule>
    <cfRule type="cellIs" dxfId="18" priority="23" operator="equal">
      <formula>0</formula>
    </cfRule>
    <cfRule type="colorScale" priority="24">
      <colorScale>
        <cfvo type="min"/>
        <cfvo type="max"/>
        <color rgb="FFFF7128"/>
        <color rgb="FFFFEF9C"/>
      </colorScale>
    </cfRule>
    <cfRule type="cellIs" dxfId="17" priority="25" operator="lessThan">
      <formula>0</formula>
    </cfRule>
  </conditionalFormatting>
  <conditionalFormatting sqref="B36">
    <cfRule type="expression" dxfId="16" priority="21">
      <formula>"h30=0"</formula>
    </cfRule>
  </conditionalFormatting>
  <conditionalFormatting sqref="B36">
    <cfRule type="expression" dxfId="15" priority="17">
      <formula>$J$29&lt;=0</formula>
    </cfRule>
    <cfRule type="cellIs" dxfId="14" priority="18" operator="equal">
      <formula>0</formula>
    </cfRule>
    <cfRule type="colorScale" priority="19">
      <colorScale>
        <cfvo type="min"/>
        <cfvo type="max"/>
        <color rgb="FFFF7128"/>
        <color rgb="FFFFEF9C"/>
      </colorScale>
    </cfRule>
    <cfRule type="cellIs" dxfId="13" priority="20" operator="lessThan">
      <formula>0</formula>
    </cfRule>
  </conditionalFormatting>
  <conditionalFormatting sqref="B37">
    <cfRule type="expression" dxfId="12" priority="16">
      <formula>"h30=0"</formula>
    </cfRule>
  </conditionalFormatting>
  <conditionalFormatting sqref="B37">
    <cfRule type="expression" dxfId="11" priority="12">
      <formula>$J$29&lt;=0</formula>
    </cfRule>
    <cfRule type="cellIs" dxfId="10" priority="13" operator="equal">
      <formula>0</formula>
    </cfRule>
    <cfRule type="colorScale" priority="14">
      <colorScale>
        <cfvo type="min"/>
        <cfvo type="max"/>
        <color rgb="FFFF7128"/>
        <color rgb="FFFFEF9C"/>
      </colorScale>
    </cfRule>
    <cfRule type="cellIs" dxfId="9" priority="15" operator="lessThan">
      <formula>0</formula>
    </cfRule>
  </conditionalFormatting>
  <conditionalFormatting sqref="B39">
    <cfRule type="expression" dxfId="8" priority="10">
      <formula>"h30=0"</formula>
    </cfRule>
  </conditionalFormatting>
  <conditionalFormatting sqref="G37">
    <cfRule type="cellIs" dxfId="7" priority="6" operator="greaterThan">
      <formula>" $ - "</formula>
    </cfRule>
    <cfRule type="cellIs" dxfId="6" priority="7" operator="greaterThan">
      <formula>" $ - "</formula>
    </cfRule>
    <cfRule type="cellIs" dxfId="5" priority="8" operator="equal">
      <formula>$F$25</formula>
    </cfRule>
  </conditionalFormatting>
  <conditionalFormatting sqref="G37">
    <cfRule type="cellIs" dxfId="4" priority="5" operator="equal">
      <formula>0</formula>
    </cfRule>
  </conditionalFormatting>
  <conditionalFormatting sqref="G38">
    <cfRule type="cellIs" dxfId="3" priority="2" operator="greaterThan">
      <formula>" $ - "</formula>
    </cfRule>
    <cfRule type="cellIs" dxfId="2" priority="3" operator="greaterThan">
      <formula>" $ - "</formula>
    </cfRule>
    <cfRule type="cellIs" dxfId="1" priority="4" operator="equal">
      <formula>$F$25</formula>
    </cfRule>
  </conditionalFormatting>
  <conditionalFormatting sqref="G38">
    <cfRule type="cellIs" dxfId="0" priority="1" operator="equal">
      <formula>0</formula>
    </cfRule>
  </conditionalFormatting>
  <printOptions horizontalCentered="1"/>
  <pageMargins left="0.78740157480314965" right="0.78740157480314965" top="0.74803149606299213" bottom="0.74803149606299213" header="0.31496062992125984" footer="0.31496062992125984"/>
  <pageSetup scale="84" fitToHeight="3" orientation="portrait" r:id="rId1"/>
  <headerFooter>
    <oddFooter>&amp;A&amp;RPágina &amp;P</oddFooter>
  </headerFooter>
  <rowBreaks count="2" manualBreakCount="2">
    <brk id="48" min="1" max="7" man="1"/>
    <brk id="81" min="1" max="7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5DF76E2009C42A645AC5BDE740AC5" ma:contentTypeVersion="5" ma:contentTypeDescription="Create a new document." ma:contentTypeScope="" ma:versionID="cfb9cfe8a3fc95599fcb8dfc8e92df9e">
  <xsd:schema xmlns:xsd="http://www.w3.org/2001/XMLSchema" xmlns:xs="http://www.w3.org/2001/XMLSchema" xmlns:p="http://schemas.microsoft.com/office/2006/metadata/properties" xmlns:ns3="ac7d46ec-f1a2-46cb-9ae2-695b8256c5a7" xmlns:ns4="65fbeeb6-f329-4b64-bcd1-4a67bfadf380" targetNamespace="http://schemas.microsoft.com/office/2006/metadata/properties" ma:root="true" ma:fieldsID="76a5427acb588a2d222d7884243a37dd" ns3:_="" ns4:_="">
    <xsd:import namespace="ac7d46ec-f1a2-46cb-9ae2-695b8256c5a7"/>
    <xsd:import namespace="65fbeeb6-f329-4b64-bcd1-4a67bfadf38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7d46ec-f1a2-46cb-9ae2-695b8256c5a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hidden="true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beeb6-f329-4b64-bcd1-4a67bfadf3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647E46-232D-42ED-8E91-60DFF61039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7d46ec-f1a2-46cb-9ae2-695b8256c5a7"/>
    <ds:schemaRef ds:uri="65fbeeb6-f329-4b64-bcd1-4a67bfadf3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425779-2780-41D7-A67A-0EBF153F0D20}">
  <ds:schemaRefs>
    <ds:schemaRef ds:uri="http://schemas.microsoft.com/office/2006/metadata/properties"/>
    <ds:schemaRef ds:uri="ac7d46ec-f1a2-46cb-9ae2-695b8256c5a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65fbeeb6-f329-4b64-bcd1-4a67bfadf38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50E027D-179D-48B9-A1A0-085CA80862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Datos Riesgo</vt:lpstr>
      <vt:lpstr>Coberturas</vt:lpstr>
      <vt:lpstr>Control PDF</vt:lpstr>
      <vt:lpstr>Cotización!Área_de_impresión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 Ortiz, Horleman (Colombia)</dc:creator>
  <cp:lastModifiedBy>Teletrabajo</cp:lastModifiedBy>
  <cp:lastPrinted>2020-06-12T20:36:52Z</cp:lastPrinted>
  <dcterms:created xsi:type="dcterms:W3CDTF">2020-06-12T18:39:45Z</dcterms:created>
  <dcterms:modified xsi:type="dcterms:W3CDTF">2021-03-02T13:53:48Z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0x0101004CD5DF76E2009C42A645AC5BDE740AC5</vt:lpwstr>
  </property>
</Properties>
</file>